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 Hüsgen.DESKTOP-OIHC8M3\Documents\HausAcht\Preislisten_Mietverträge_Zimmerlisten\"/>
    </mc:Choice>
  </mc:AlternateContent>
  <xr:revisionPtr revIDLastSave="0" documentId="8_{AA45BBA5-165B-4B1E-8043-29C6C0779CE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eise 2026" sheetId="4" r:id="rId1"/>
    <sheet name="Preise 2027" sheetId="5" r:id="rId2"/>
    <sheet name="Preise 2028" sheetId="3" r:id="rId3"/>
  </sheets>
  <calcPr calcId="181029"/>
</workbook>
</file>

<file path=xl/calcChain.xml><?xml version="1.0" encoding="utf-8"?>
<calcChain xmlns="http://schemas.openxmlformats.org/spreadsheetml/2006/main">
  <c r="D38" i="5" l="1"/>
  <c r="D37" i="5"/>
  <c r="B30" i="3"/>
  <c r="B28" i="3"/>
  <c r="B26" i="3"/>
  <c r="D40" i="5"/>
  <c r="J40" i="5" s="1"/>
  <c r="J39" i="5"/>
  <c r="D39" i="5"/>
  <c r="J38" i="5"/>
  <c r="J37" i="5"/>
  <c r="G30" i="5"/>
  <c r="B30" i="5"/>
  <c r="G28" i="5"/>
  <c r="B28" i="5"/>
  <c r="G26" i="5"/>
  <c r="B26" i="5"/>
  <c r="B10" i="5"/>
  <c r="G22" i="5" s="1"/>
  <c r="B5" i="5"/>
  <c r="D34" i="5" s="1"/>
  <c r="J34" i="5" s="1"/>
  <c r="B30" i="4"/>
  <c r="B28" i="4"/>
  <c r="B26" i="4"/>
  <c r="D40" i="4"/>
  <c r="J40" i="4" s="1"/>
  <c r="D39" i="4"/>
  <c r="J39" i="4" s="1"/>
  <c r="D38" i="4"/>
  <c r="J38" i="4" s="1"/>
  <c r="D37" i="4"/>
  <c r="J37" i="4" s="1"/>
  <c r="G30" i="4"/>
  <c r="G28" i="4"/>
  <c r="G26" i="4"/>
  <c r="G22" i="4"/>
  <c r="B10" i="4"/>
  <c r="G18" i="4" s="1"/>
  <c r="B5" i="4"/>
  <c r="D28" i="4" s="1"/>
  <c r="J40" i="3"/>
  <c r="J39" i="3"/>
  <c r="J38" i="3"/>
  <c r="J37" i="3"/>
  <c r="D40" i="3"/>
  <c r="D39" i="3"/>
  <c r="D38" i="3"/>
  <c r="D37" i="3"/>
  <c r="G30" i="3"/>
  <c r="G28" i="3"/>
  <c r="G26" i="3"/>
  <c r="B10" i="3"/>
  <c r="G22" i="3" s="1"/>
  <c r="B5" i="3"/>
  <c r="D27" i="3" s="1"/>
  <c r="J27" i="3" s="1"/>
  <c r="D20" i="5" l="1"/>
  <c r="D29" i="5"/>
  <c r="J29" i="5" s="1"/>
  <c r="G18" i="5"/>
  <c r="D25" i="5"/>
  <c r="J25" i="5" s="1"/>
  <c r="D17" i="5"/>
  <c r="J17" i="5" s="1"/>
  <c r="G20" i="5"/>
  <c r="D22" i="5"/>
  <c r="J22" i="5" s="1"/>
  <c r="D28" i="5"/>
  <c r="J28" i="5" s="1"/>
  <c r="D35" i="5"/>
  <c r="J35" i="5" s="1"/>
  <c r="D19" i="5"/>
  <c r="J19" i="5" s="1"/>
  <c r="D27" i="5"/>
  <c r="J27" i="5" s="1"/>
  <c r="D18" i="5"/>
  <c r="D21" i="5"/>
  <c r="J21" i="5" s="1"/>
  <c r="D26" i="5"/>
  <c r="J26" i="5" s="1"/>
  <c r="D30" i="5"/>
  <c r="J30" i="5" s="1"/>
  <c r="J28" i="4"/>
  <c r="D26" i="4"/>
  <c r="J26" i="4" s="1"/>
  <c r="D29" i="4"/>
  <c r="J29" i="4" s="1"/>
  <c r="D19" i="4"/>
  <c r="J19" i="4" s="1"/>
  <c r="D34" i="4"/>
  <c r="J34" i="4" s="1"/>
  <c r="D20" i="4"/>
  <c r="D35" i="4"/>
  <c r="J35" i="4" s="1"/>
  <c r="D25" i="4"/>
  <c r="J25" i="4" s="1"/>
  <c r="D30" i="4"/>
  <c r="J30" i="4" s="1"/>
  <c r="D17" i="4"/>
  <c r="J17" i="4" s="1"/>
  <c r="G20" i="4"/>
  <c r="D22" i="4"/>
  <c r="J22" i="4" s="1"/>
  <c r="D27" i="4"/>
  <c r="J27" i="4" s="1"/>
  <c r="D18" i="4"/>
  <c r="J18" i="4" s="1"/>
  <c r="D21" i="4"/>
  <c r="J21" i="4" s="1"/>
  <c r="D20" i="3"/>
  <c r="D34" i="3"/>
  <c r="J34" i="3" s="1"/>
  <c r="D35" i="3"/>
  <c r="J35" i="3" s="1"/>
  <c r="D30" i="3"/>
  <c r="J30" i="3" s="1"/>
  <c r="D25" i="3"/>
  <c r="J25" i="3" s="1"/>
  <c r="D29" i="3"/>
  <c r="J29" i="3" s="1"/>
  <c r="D26" i="3"/>
  <c r="J26" i="3" s="1"/>
  <c r="D19" i="3"/>
  <c r="J19" i="3" s="1"/>
  <c r="D18" i="3"/>
  <c r="D21" i="3"/>
  <c r="J21" i="3" s="1"/>
  <c r="D28" i="3"/>
  <c r="J28" i="3" s="1"/>
  <c r="G18" i="3"/>
  <c r="D17" i="3"/>
  <c r="J17" i="3" s="1"/>
  <c r="G20" i="3"/>
  <c r="J20" i="3" s="1"/>
  <c r="D22" i="3"/>
  <c r="J22" i="3" s="1"/>
  <c r="J20" i="5" l="1"/>
  <c r="J18" i="5"/>
  <c r="J32" i="5" s="1"/>
  <c r="J42" i="5" s="1"/>
  <c r="J20" i="4"/>
  <c r="J32" i="4" s="1"/>
  <c r="J42" i="4" s="1"/>
  <c r="J18" i="3"/>
  <c r="J32" i="3" s="1"/>
  <c r="J42" i="3" s="1"/>
  <c r="J48" i="5" l="1"/>
  <c r="J47" i="5"/>
  <c r="J44" i="5"/>
  <c r="J43" i="5"/>
  <c r="J48" i="4"/>
  <c r="J47" i="4"/>
  <c r="J44" i="4"/>
  <c r="J43" i="4"/>
  <c r="J48" i="3"/>
  <c r="J47" i="3"/>
  <c r="J44" i="3"/>
  <c r="J43" i="3"/>
</calcChain>
</file>

<file path=xl/sharedStrings.xml><?xml version="1.0" encoding="utf-8"?>
<sst xmlns="http://schemas.openxmlformats.org/spreadsheetml/2006/main" count="369" uniqueCount="62">
  <si>
    <t>HausAcht - Gruppenhaus</t>
  </si>
  <si>
    <t>x</t>
  </si>
  <si>
    <t>Nächte</t>
  </si>
  <si>
    <t>(für bis zu 20 Gäste)</t>
  </si>
  <si>
    <t>=</t>
  </si>
  <si>
    <t>Gäste</t>
  </si>
  <si>
    <t>KleinHausAcht – Anbau / FeWo</t>
  </si>
  <si>
    <t>Gesamtsumme</t>
  </si>
  <si>
    <t>Anreise:</t>
  </si>
  <si>
    <t>Abreise:</t>
  </si>
  <si>
    <t>Gästezahl gesamt:</t>
  </si>
  <si>
    <t>Anmietung incl. KleinHausAcht</t>
  </si>
  <si>
    <t>ja / nein Eintragen</t>
  </si>
  <si>
    <t>Übernachtungen:</t>
  </si>
  <si>
    <t>Gäste im HausAcht:</t>
  </si>
  <si>
    <t>Winterbelegung / Heizkosten:</t>
  </si>
  <si>
    <t>zuzüglich Personenpreis ab 3 Übernachtungen über 20 Gäste</t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</si>
  <si>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ab 3 Übernachtungen</t>
    </r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</si>
  <si>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1 Übernachtung</t>
    </r>
  </si>
  <si>
    <t>zuzüglich Personenpreis 1 Übernachtung über 20 Gäste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</si>
  <si>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1 Übernachtung</t>
    </r>
  </si>
  <si>
    <t>Nacht</t>
  </si>
  <si>
    <t>Nächte (Nacht)</t>
  </si>
  <si>
    <r>
      <rPr>
        <b/>
        <sz val="11"/>
        <rFont val="Times New Roman"/>
        <family val="1"/>
      </rPr>
      <t>Heizkostenpauschale</t>
    </r>
    <r>
      <rPr>
        <sz val="11"/>
        <rFont val="Times New Roman"/>
        <family val="1"/>
      </rPr>
      <t xml:space="preserve"> KleinHausAcht</t>
    </r>
  </si>
  <si>
    <r>
      <rPr>
        <b/>
        <sz val="11"/>
        <rFont val="Times New Roman"/>
        <family val="1"/>
      </rPr>
      <t>Heizkostenpauschale</t>
    </r>
    <r>
      <rPr>
        <sz val="11"/>
        <rFont val="Times New Roman"/>
        <family val="1"/>
      </rPr>
      <t xml:space="preserve"> HausAcht</t>
    </r>
  </si>
  <si>
    <t>Gesamtsumme Übernachtung(en)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</si>
  <si>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ab 3 Übernachtungen</t>
    </r>
  </si>
  <si>
    <t>"gelbe" Felder bitte ggf. ändern</t>
  </si>
  <si>
    <t>ja</t>
  </si>
  <si>
    <t>Übernachtungspreis pro "zahlendem" Gast:</t>
  </si>
  <si>
    <t>Kalkulationshilfe:</t>
  </si>
  <si>
    <t xml:space="preserve"> davon zahlende Gäste im KleinHausAcht:</t>
  </si>
  <si>
    <t>nein</t>
  </si>
  <si>
    <t>Bettwäsche-Set (3teilig)</t>
  </si>
  <si>
    <t>Handtuchset (2teilig kl.+gr)</t>
  </si>
  <si>
    <t>incl. Kleinkinder (bis einschl. 4 Jahre)</t>
  </si>
  <si>
    <t>ohne Kleinkinder (bis einschl. 4 Jahre)</t>
  </si>
  <si>
    <t>Übernachtungspreis pro Gast incl. Kleinkinder:</t>
  </si>
  <si>
    <t>Service Endreinigung nach Aufwand HausAcht max. 170,00 Euro)</t>
  </si>
  <si>
    <t>Service Endreinigung nach Aufwand</t>
  </si>
  <si>
    <t>Service Bettwäsche (3teilig) für die ganze Gruppe</t>
  </si>
  <si>
    <t>Service Handtücher (2teilig, kl. + gr.) für die ganze Gruppe</t>
  </si>
  <si>
    <t>"zahlende" Gästezahl gesamt:</t>
  </si>
  <si>
    <t>Service Endreinigung nach Aufwand KleinHausAcht max. 35,00 Euro)</t>
  </si>
  <si>
    <t>Die Abrechnung erfolgt anschließend nach der tatschächlichen Gästezahl. Diese Tabelle ist nur eine Kalkulationshilfe. Maßgeblich für die finale Abrechnung sind die auf der Homepage hinterlegten Belegungspreise</t>
  </si>
  <si>
    <t>Maximalpreis, in der Regel 115,00 Euro</t>
  </si>
  <si>
    <t>Maximalpreis, in der Regel 20,00 Euro</t>
  </si>
  <si>
    <t>Übernachtungspr. pro "Teilnehmerpreis zahlendem" Gast:</t>
  </si>
  <si>
    <t>Gesamt-Belegungspreis pro "Teilnehmerpreis zahlendem" Gast:</t>
  </si>
  <si>
    <t>Kalkulation für Klassenfahrten, Reiseveranstalter, usw. bei denen nicht jeder Gast einen Teilnehmerbeitrag zahlt:</t>
  </si>
  <si>
    <r>
      <rPr>
        <b/>
        <sz val="11"/>
        <rFont val="Times New Roman"/>
        <family val="1"/>
      </rPr>
      <t>Mindestpreis</t>
    </r>
    <r>
      <rPr>
        <sz val="11"/>
        <rFont val="Times New Roman"/>
        <family val="1"/>
      </rPr>
      <t xml:space="preserve"> 2 Übernachtungen</t>
    </r>
  </si>
  <si>
    <t>zuzügl. Personenpreis 2 Übernachtungen über 20 Gäste</t>
  </si>
  <si>
    <r>
      <t xml:space="preserve">fester </t>
    </r>
    <r>
      <rPr>
        <b/>
        <sz val="11"/>
        <rFont val="Times New Roman"/>
        <family val="1"/>
      </rPr>
      <t>Grundpreis</t>
    </r>
    <r>
      <rPr>
        <sz val="11"/>
        <rFont val="Times New Roman"/>
        <family val="1"/>
      </rPr>
      <t xml:space="preserve"> 2 Übernachtungen</t>
    </r>
  </si>
  <si>
    <t>zuzügl. Personenpreis 2 Übernachtungen</t>
  </si>
  <si>
    <t>zuzügl. Personenpreis 1 Übernachtung</t>
  </si>
  <si>
    <t>zuzügl. Personenpreis ab 3 Übernachtungen</t>
  </si>
  <si>
    <t>Gäste die keinen "Teilnehmerpreis" bezahlen:</t>
  </si>
  <si>
    <t>ACHTUNG Preistabelle 2026, ggf. anderen Reiter verwenden</t>
  </si>
  <si>
    <t>ACHTUNG Preistabelle 2027, ggf. anderen Reiter verwenden</t>
  </si>
  <si>
    <t>ACHTUNG Preistabelle 2028, ggf. anderen Reiter verwenden</t>
  </si>
  <si>
    <t>Maximalpreis, in der Regel 145,00 Euro</t>
  </si>
  <si>
    <t>Maximalpreis, in der Regel 25,00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</si>
</sst>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[$-F800]dddd\,\ mmmm\ dd\,\ yyyy"/>
  </numFmts>
  <fonts count="5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8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8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8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9" fontId="1" fillId="0" borderId="0" xfId="0" applyNumberFormat="1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8" fontId="1" fillId="0" borderId="4" xfId="0" applyNumberFormat="1" applyFont="1" applyBorder="1"/>
    <xf numFmtId="8" fontId="1" fillId="3" borderId="5" xfId="0" applyNumberFormat="1" applyFont="1" applyFill="1" applyBorder="1"/>
    <xf numFmtId="0" fontId="1" fillId="0" borderId="0" xfId="0" applyFont="1" applyAlignment="1">
      <alignment wrapText="1"/>
    </xf>
    <xf numFmtId="8" fontId="1" fillId="3" borderId="4" xfId="0" applyNumberFormat="1" applyFont="1" applyFill="1" applyBorder="1"/>
    <xf numFmtId="0" fontId="1" fillId="3" borderId="5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8" fontId="1" fillId="3" borderId="0" xfId="0" applyNumberFormat="1" applyFont="1" applyFill="1"/>
    <xf numFmtId="0" fontId="4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8" fontId="1" fillId="0" borderId="2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164" fontId="1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5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8D99-81FC-47EF-8ECC-10771C82F77F}">
  <sheetPr>
    <tabColor theme="7" tint="0.79998168889431442"/>
  </sheetPr>
  <dimension ref="A1:K48"/>
  <sheetViews>
    <sheetView topLeftCell="A10" zoomScaleNormal="100" workbookViewId="0">
      <selection activeCell="B3" sqref="B3:E3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4" t="s">
        <v>57</v>
      </c>
    </row>
    <row r="2" spans="1:1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25">
      <c r="A3" s="12" t="s">
        <v>8</v>
      </c>
      <c r="B3" s="35">
        <v>46069</v>
      </c>
      <c r="C3" s="35"/>
      <c r="D3" s="35"/>
      <c r="E3" s="35"/>
      <c r="F3" s="36" t="s">
        <v>27</v>
      </c>
      <c r="G3" s="37"/>
      <c r="H3" s="37"/>
      <c r="I3" s="37"/>
      <c r="J3" s="38"/>
      <c r="K3" s="34"/>
    </row>
    <row r="4" spans="1:11" x14ac:dyDescent="0.25">
      <c r="A4" s="12" t="s">
        <v>9</v>
      </c>
      <c r="B4" s="35">
        <v>46073</v>
      </c>
      <c r="C4" s="35"/>
      <c r="D4" s="35"/>
      <c r="E4" s="35"/>
      <c r="K4" s="34"/>
    </row>
    <row r="5" spans="1:11" x14ac:dyDescent="0.25">
      <c r="A5" s="12" t="s">
        <v>13</v>
      </c>
      <c r="B5" s="12">
        <f>B4-B3</f>
        <v>4</v>
      </c>
      <c r="K5" s="34"/>
    </row>
    <row r="6" spans="1:11" x14ac:dyDescent="0.25">
      <c r="A6" s="12" t="s">
        <v>11</v>
      </c>
      <c r="B6" s="15" t="s">
        <v>28</v>
      </c>
      <c r="C6" s="16" t="s">
        <v>12</v>
      </c>
      <c r="K6" s="34"/>
    </row>
    <row r="7" spans="1:11" x14ac:dyDescent="0.25">
      <c r="A7" s="12" t="s">
        <v>10</v>
      </c>
      <c r="B7" s="15">
        <v>33</v>
      </c>
      <c r="C7" s="39" t="s">
        <v>35</v>
      </c>
      <c r="D7" s="39"/>
      <c r="E7" s="39"/>
      <c r="F7" s="39"/>
      <c r="G7" s="39"/>
      <c r="H7" s="39"/>
      <c r="I7" s="39"/>
      <c r="J7" s="39"/>
      <c r="K7" s="34"/>
    </row>
    <row r="8" spans="1:11" x14ac:dyDescent="0.25">
      <c r="A8" s="12" t="s">
        <v>42</v>
      </c>
      <c r="B8" s="15">
        <v>33</v>
      </c>
      <c r="C8" s="39" t="s">
        <v>36</v>
      </c>
      <c r="D8" s="39"/>
      <c r="E8" s="39"/>
      <c r="F8" s="39"/>
      <c r="G8" s="39"/>
      <c r="H8" s="39"/>
      <c r="I8" s="39"/>
      <c r="J8" s="39"/>
      <c r="K8" s="34"/>
    </row>
    <row r="9" spans="1:11" x14ac:dyDescent="0.25">
      <c r="A9" s="12" t="s">
        <v>31</v>
      </c>
      <c r="B9" s="15">
        <v>4</v>
      </c>
      <c r="C9" s="16"/>
      <c r="K9" s="34"/>
    </row>
    <row r="10" spans="1:11" x14ac:dyDescent="0.25">
      <c r="A10" s="12" t="s">
        <v>14</v>
      </c>
      <c r="B10" s="12">
        <f>B8-B9</f>
        <v>29</v>
      </c>
      <c r="C10" s="16"/>
      <c r="K10" s="34"/>
    </row>
    <row r="11" spans="1:11" x14ac:dyDescent="0.25">
      <c r="A11" s="12" t="s">
        <v>15</v>
      </c>
      <c r="B11" s="15" t="s">
        <v>28</v>
      </c>
      <c r="C11" s="16" t="s">
        <v>12</v>
      </c>
      <c r="K11" s="34"/>
    </row>
    <row r="12" spans="1:11" x14ac:dyDescent="0.25">
      <c r="A12" s="12" t="s">
        <v>39</v>
      </c>
      <c r="B12" s="15" t="s">
        <v>28</v>
      </c>
      <c r="C12" s="16" t="s">
        <v>12</v>
      </c>
      <c r="K12" s="34"/>
    </row>
    <row r="13" spans="1:11" x14ac:dyDescent="0.25">
      <c r="A13" s="12" t="s">
        <v>40</v>
      </c>
      <c r="B13" s="15" t="s">
        <v>32</v>
      </c>
      <c r="C13" s="16" t="s">
        <v>12</v>
      </c>
      <c r="K13" s="34"/>
    </row>
    <row r="14" spans="1:11" x14ac:dyDescent="0.25">
      <c r="A14" s="12" t="s">
        <v>41</v>
      </c>
      <c r="B14" s="15" t="s">
        <v>32</v>
      </c>
      <c r="C14" s="16" t="s">
        <v>12</v>
      </c>
      <c r="K14" s="34"/>
    </row>
    <row r="15" spans="1:11" x14ac:dyDescent="0.25">
      <c r="K15" s="34"/>
    </row>
    <row r="16" spans="1:11" ht="15.75" thickBot="1" x14ac:dyDescent="0.3">
      <c r="A16" s="17" t="s">
        <v>0</v>
      </c>
      <c r="B16" s="40"/>
      <c r="C16" s="40"/>
      <c r="D16" s="40"/>
      <c r="E16" s="40"/>
      <c r="F16" s="40"/>
      <c r="G16" s="40"/>
      <c r="H16" s="40"/>
      <c r="I16" s="40"/>
      <c r="J16" s="40"/>
      <c r="K16" s="34"/>
    </row>
    <row r="17" spans="1:11" ht="14.45" customHeight="1" thickBot="1" x14ac:dyDescent="0.3">
      <c r="A17" s="7" t="s">
        <v>18</v>
      </c>
      <c r="B17" s="2">
        <v>560</v>
      </c>
      <c r="C17" s="9" t="s">
        <v>1</v>
      </c>
      <c r="D17" s="3" t="str">
        <f>IF($B$5=1,$B$5,"0")</f>
        <v>0</v>
      </c>
      <c r="E17" s="7" t="s">
        <v>21</v>
      </c>
      <c r="F17" s="32" t="s">
        <v>3</v>
      </c>
      <c r="G17" s="32"/>
      <c r="H17" s="32"/>
      <c r="I17" s="7" t="s">
        <v>4</v>
      </c>
      <c r="J17" s="4">
        <f>B17*D17</f>
        <v>0</v>
      </c>
      <c r="K17" s="34"/>
    </row>
    <row r="18" spans="1:11" ht="14.45" customHeight="1" thickBot="1" x14ac:dyDescent="0.3">
      <c r="A18" s="7" t="s">
        <v>19</v>
      </c>
      <c r="B18" s="2">
        <v>21.5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4"/>
    </row>
    <row r="19" spans="1:11" ht="14.45" customHeight="1" thickBot="1" x14ac:dyDescent="0.3">
      <c r="A19" s="7" t="s">
        <v>50</v>
      </c>
      <c r="B19" s="2">
        <v>450</v>
      </c>
      <c r="C19" s="9" t="s">
        <v>1</v>
      </c>
      <c r="D19" s="3" t="str">
        <f>IF($B$5=2,$B$5,"0")</f>
        <v>0</v>
      </c>
      <c r="E19" s="7" t="s">
        <v>2</v>
      </c>
      <c r="F19" s="32" t="s">
        <v>3</v>
      </c>
      <c r="G19" s="32"/>
      <c r="H19" s="32"/>
      <c r="I19" s="7" t="s">
        <v>4</v>
      </c>
      <c r="J19" s="4">
        <f>B19*D19</f>
        <v>0</v>
      </c>
      <c r="K19" s="34"/>
    </row>
    <row r="20" spans="1:11" ht="14.45" customHeight="1" thickBot="1" x14ac:dyDescent="0.3">
      <c r="A20" s="7" t="s">
        <v>51</v>
      </c>
      <c r="B20" s="2">
        <v>15.5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4"/>
    </row>
    <row r="21" spans="1:11" ht="14.45" customHeight="1" thickBot="1" x14ac:dyDescent="0.3">
      <c r="A21" s="7" t="s">
        <v>17</v>
      </c>
      <c r="B21" s="2">
        <v>370</v>
      </c>
      <c r="C21" s="9" t="s">
        <v>1</v>
      </c>
      <c r="D21" s="6">
        <f>IF($B$5&gt;2,$B$5,"0")</f>
        <v>4</v>
      </c>
      <c r="E21" s="7" t="s">
        <v>2</v>
      </c>
      <c r="F21" s="32" t="s">
        <v>3</v>
      </c>
      <c r="G21" s="32"/>
      <c r="H21" s="32"/>
      <c r="I21" s="7" t="s">
        <v>4</v>
      </c>
      <c r="J21" s="4">
        <f>B21*D21</f>
        <v>1480</v>
      </c>
      <c r="K21" s="34"/>
    </row>
    <row r="22" spans="1:11" ht="14.45" customHeight="1" thickBot="1" x14ac:dyDescent="0.3">
      <c r="A22" s="7" t="s">
        <v>16</v>
      </c>
      <c r="B22" s="2">
        <v>13.5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486</v>
      </c>
      <c r="K22" s="34"/>
    </row>
    <row r="23" spans="1:1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4"/>
    </row>
    <row r="24" spans="1:11" ht="15.75" thickBot="1" x14ac:dyDescent="0.3">
      <c r="A24" s="17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4"/>
    </row>
    <row r="25" spans="1:11" ht="14.45" customHeight="1" thickBot="1" x14ac:dyDescent="0.3">
      <c r="A25" s="7" t="s">
        <v>20</v>
      </c>
      <c r="B25" s="2">
        <v>32</v>
      </c>
      <c r="C25" s="9" t="s">
        <v>1</v>
      </c>
      <c r="D25" s="3" t="str">
        <f>IF($B$6="ja",IF($B$5=1,$B$5,"0"),"0")</f>
        <v>0</v>
      </c>
      <c r="E25" s="7" t="s">
        <v>21</v>
      </c>
      <c r="F25" s="32"/>
      <c r="G25" s="32"/>
      <c r="H25" s="32"/>
      <c r="I25" s="7" t="s">
        <v>4</v>
      </c>
      <c r="J25" s="4">
        <f>B25*D25</f>
        <v>0</v>
      </c>
      <c r="K25" s="34"/>
    </row>
    <row r="26" spans="1:11" ht="14.45" customHeight="1" thickBot="1" x14ac:dyDescent="0.3">
      <c r="A26" s="7" t="s">
        <v>54</v>
      </c>
      <c r="B26" s="2">
        <f>B18</f>
        <v>21.5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4"/>
    </row>
    <row r="27" spans="1:11" ht="14.45" customHeight="1" thickBot="1" x14ac:dyDescent="0.3">
      <c r="A27" s="7" t="s">
        <v>52</v>
      </c>
      <c r="B27" s="2">
        <v>21.3</v>
      </c>
      <c r="C27" s="9" t="s">
        <v>1</v>
      </c>
      <c r="D27" s="3" t="str">
        <f>IF($B$6="ja",IF($B$5=2,$B$5,"0"),"0")</f>
        <v>0</v>
      </c>
      <c r="E27" s="7" t="s">
        <v>2</v>
      </c>
      <c r="F27" s="32"/>
      <c r="G27" s="32"/>
      <c r="H27" s="32"/>
      <c r="I27" s="7" t="s">
        <v>4</v>
      </c>
      <c r="J27" s="4">
        <f>B27*D27</f>
        <v>0</v>
      </c>
      <c r="K27" s="34"/>
    </row>
    <row r="28" spans="1:11" ht="14.45" customHeight="1" thickBot="1" x14ac:dyDescent="0.3">
      <c r="A28" s="7" t="s">
        <v>53</v>
      </c>
      <c r="B28" s="2">
        <f>B20</f>
        <v>15.5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4"/>
    </row>
    <row r="29" spans="1:11" ht="14.45" customHeight="1" thickBot="1" x14ac:dyDescent="0.3">
      <c r="A29" s="7" t="s">
        <v>26</v>
      </c>
      <c r="B29" s="2">
        <v>16</v>
      </c>
      <c r="C29" s="9" t="s">
        <v>1</v>
      </c>
      <c r="D29" s="3">
        <f>IF($B$6="ja",IF($B$5&gt;2,$B$5,"0"),"0")</f>
        <v>4</v>
      </c>
      <c r="E29" s="7" t="s">
        <v>2</v>
      </c>
      <c r="F29" s="32"/>
      <c r="G29" s="32"/>
      <c r="H29" s="32"/>
      <c r="I29" s="7" t="s">
        <v>4</v>
      </c>
      <c r="J29" s="4">
        <f>B29*D29</f>
        <v>64</v>
      </c>
      <c r="K29" s="34"/>
    </row>
    <row r="30" spans="1:11" ht="14.45" customHeight="1" thickBot="1" x14ac:dyDescent="0.3">
      <c r="A30" s="7" t="s">
        <v>55</v>
      </c>
      <c r="B30" s="2">
        <f>B22</f>
        <v>13.5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216</v>
      </c>
      <c r="K30" s="34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4"/>
    </row>
    <row r="32" spans="1:11" ht="15.75" thickBot="1" x14ac:dyDescent="0.3">
      <c r="A32" s="43" t="s">
        <v>25</v>
      </c>
      <c r="B32" s="43"/>
      <c r="C32" s="43"/>
      <c r="D32" s="43"/>
      <c r="E32" s="43"/>
      <c r="F32" s="43"/>
      <c r="G32" s="7"/>
      <c r="H32" s="7"/>
      <c r="I32" s="7"/>
      <c r="J32" s="31">
        <f>SUM(J17:J31)</f>
        <v>2246</v>
      </c>
      <c r="K32" s="34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4"/>
    </row>
    <row r="34" spans="1:11" ht="14.45" customHeight="1" thickBot="1" x14ac:dyDescent="0.3">
      <c r="A34" s="7" t="s">
        <v>24</v>
      </c>
      <c r="B34" s="2">
        <v>49</v>
      </c>
      <c r="C34" s="9" t="s">
        <v>1</v>
      </c>
      <c r="D34" s="3">
        <f>IF($B$11="ja",$B$5,0)</f>
        <v>4</v>
      </c>
      <c r="E34" s="32" t="s">
        <v>22</v>
      </c>
      <c r="F34" s="32"/>
      <c r="G34" s="32"/>
      <c r="H34" s="32"/>
      <c r="I34" s="7" t="s">
        <v>4</v>
      </c>
      <c r="J34" s="4">
        <f>B34*D34</f>
        <v>196</v>
      </c>
      <c r="K34" s="34"/>
    </row>
    <row r="35" spans="1:11" ht="14.45" customHeight="1" thickBot="1" x14ac:dyDescent="0.3">
      <c r="A35" s="7" t="s">
        <v>23</v>
      </c>
      <c r="B35" s="2">
        <v>8.5</v>
      </c>
      <c r="C35" s="9" t="s">
        <v>1</v>
      </c>
      <c r="D35" s="3">
        <f>IF(IF($B$6="ja",$B$5,0),IF($B$11="ja",$B$5,0),0)</f>
        <v>4</v>
      </c>
      <c r="E35" s="32" t="s">
        <v>22</v>
      </c>
      <c r="F35" s="32"/>
      <c r="G35" s="32"/>
      <c r="H35" s="32"/>
      <c r="I35" s="7" t="s">
        <v>4</v>
      </c>
      <c r="J35" s="4">
        <f>B35*D35</f>
        <v>34</v>
      </c>
      <c r="K35" s="34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4"/>
    </row>
    <row r="37" spans="1:11" ht="14.45" customHeight="1" thickBot="1" x14ac:dyDescent="0.3">
      <c r="A37" s="16" t="s">
        <v>38</v>
      </c>
      <c r="B37" s="2">
        <v>170</v>
      </c>
      <c r="C37" s="9" t="s">
        <v>1</v>
      </c>
      <c r="D37" s="3">
        <f>IF($B$12="ja",1,0)</f>
        <v>1</v>
      </c>
      <c r="E37" s="44" t="s">
        <v>45</v>
      </c>
      <c r="F37" s="44"/>
      <c r="G37" s="44"/>
      <c r="H37" s="44"/>
      <c r="I37" s="7" t="s">
        <v>4</v>
      </c>
      <c r="J37" s="4">
        <f>B37*D37</f>
        <v>170</v>
      </c>
      <c r="K37" s="34"/>
    </row>
    <row r="38" spans="1:11" ht="14.45" customHeight="1" thickBot="1" x14ac:dyDescent="0.3">
      <c r="A38" s="16" t="s">
        <v>43</v>
      </c>
      <c r="B38" s="2">
        <v>35</v>
      </c>
      <c r="C38" s="9" t="s">
        <v>1</v>
      </c>
      <c r="D38" s="3">
        <f>IF($B$6="ja",IF($B$12="ja",1,"0"),"0")</f>
        <v>1</v>
      </c>
      <c r="E38" s="44" t="s">
        <v>46</v>
      </c>
      <c r="F38" s="44"/>
      <c r="G38" s="44"/>
      <c r="H38" s="44"/>
      <c r="I38" s="7"/>
      <c r="J38" s="4">
        <f>B38*D38</f>
        <v>35</v>
      </c>
      <c r="K38" s="34"/>
    </row>
    <row r="39" spans="1:11" ht="14.45" customHeight="1" thickBot="1" x14ac:dyDescent="0.3">
      <c r="A39" s="7" t="s">
        <v>33</v>
      </c>
      <c r="B39" s="2">
        <v>8.75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4"/>
    </row>
    <row r="40" spans="1:11" ht="14.45" customHeight="1" thickBot="1" x14ac:dyDescent="0.3">
      <c r="A40" s="7" t="s">
        <v>34</v>
      </c>
      <c r="B40" s="2">
        <v>4.75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4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4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2681</v>
      </c>
      <c r="K42" s="34"/>
    </row>
    <row r="43" spans="1:11" ht="16.5" thickTop="1" thickBot="1" x14ac:dyDescent="0.3">
      <c r="A43" s="24" t="s">
        <v>30</v>
      </c>
      <c r="B43" s="45" t="s">
        <v>37</v>
      </c>
      <c r="C43" s="45"/>
      <c r="D43" s="45"/>
      <c r="E43" s="45"/>
      <c r="F43" s="45"/>
      <c r="G43" s="45"/>
      <c r="H43" s="45"/>
      <c r="I43" s="45"/>
      <c r="J43" s="21">
        <f>J42/B5/B7</f>
        <v>20.310606060606062</v>
      </c>
      <c r="K43" s="34"/>
    </row>
    <row r="44" spans="1:11" ht="15.75" thickBot="1" x14ac:dyDescent="0.3">
      <c r="A44" s="25" t="s">
        <v>30</v>
      </c>
      <c r="B44" s="41" t="s">
        <v>29</v>
      </c>
      <c r="C44" s="41"/>
      <c r="D44" s="41"/>
      <c r="E44" s="41"/>
      <c r="F44" s="41"/>
      <c r="G44" s="41"/>
      <c r="H44" s="41"/>
      <c r="I44" s="41"/>
      <c r="J44" s="23">
        <f>J42/B5/B8</f>
        <v>20.310606060606062</v>
      </c>
      <c r="K44" s="34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56</v>
      </c>
      <c r="B47" s="28">
        <v>5</v>
      </c>
      <c r="C47" s="42" t="s">
        <v>47</v>
      </c>
      <c r="D47" s="42"/>
      <c r="E47" s="42"/>
      <c r="F47" s="42"/>
      <c r="G47" s="42"/>
      <c r="H47" s="42"/>
      <c r="I47" s="42"/>
      <c r="J47" s="26">
        <f>J42/(B7-B47)/B5</f>
        <v>23.9375</v>
      </c>
      <c r="K47" s="27"/>
    </row>
    <row r="48" spans="1:11" x14ac:dyDescent="0.25">
      <c r="I48" s="12" t="s">
        <v>48</v>
      </c>
      <c r="J48" s="26">
        <f>J42/(B7-B47)</f>
        <v>95.75</v>
      </c>
      <c r="K48" s="27"/>
    </row>
  </sheetData>
  <mergeCells count="24">
    <mergeCell ref="B44:I44"/>
    <mergeCell ref="C47:I47"/>
    <mergeCell ref="A32:F32"/>
    <mergeCell ref="E34:H34"/>
    <mergeCell ref="E35:H35"/>
    <mergeCell ref="E37:H37"/>
    <mergeCell ref="E38:H38"/>
    <mergeCell ref="B43:I43"/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  <mergeCell ref="F21:H21"/>
    <mergeCell ref="A23:J23"/>
    <mergeCell ref="B24:J24"/>
    <mergeCell ref="F25:H25"/>
    <mergeCell ref="F27:H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5941-556C-44DD-98BD-D6C61EAB96BD}">
  <sheetPr>
    <tabColor theme="7" tint="0.39997558519241921"/>
  </sheetPr>
  <dimension ref="A1:K48"/>
  <sheetViews>
    <sheetView tabSelected="1" zoomScaleNormal="100" workbookViewId="0">
      <selection activeCell="B3" sqref="B3:E3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4" t="s">
        <v>58</v>
      </c>
    </row>
    <row r="2" spans="1:1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25">
      <c r="A3" s="12" t="s">
        <v>8</v>
      </c>
      <c r="B3" s="35">
        <v>46433</v>
      </c>
      <c r="C3" s="35"/>
      <c r="D3" s="35"/>
      <c r="E3" s="35"/>
      <c r="F3" s="36" t="s">
        <v>27</v>
      </c>
      <c r="G3" s="37"/>
      <c r="H3" s="37"/>
      <c r="I3" s="37"/>
      <c r="J3" s="38"/>
      <c r="K3" s="34"/>
    </row>
    <row r="4" spans="1:11" x14ac:dyDescent="0.25">
      <c r="A4" s="12" t="s">
        <v>9</v>
      </c>
      <c r="B4" s="35">
        <v>46437</v>
      </c>
      <c r="C4" s="35"/>
      <c r="D4" s="35"/>
      <c r="E4" s="35"/>
      <c r="K4" s="34"/>
    </row>
    <row r="5" spans="1:11" x14ac:dyDescent="0.25">
      <c r="A5" s="12" t="s">
        <v>13</v>
      </c>
      <c r="B5" s="12">
        <f>B4-B3</f>
        <v>4</v>
      </c>
      <c r="K5" s="34"/>
    </row>
    <row r="6" spans="1:11" x14ac:dyDescent="0.25">
      <c r="A6" s="12" t="s">
        <v>11</v>
      </c>
      <c r="B6" s="15" t="s">
        <v>28</v>
      </c>
      <c r="C6" s="16" t="s">
        <v>12</v>
      </c>
      <c r="K6" s="34"/>
    </row>
    <row r="7" spans="1:11" x14ac:dyDescent="0.25">
      <c r="A7" s="12" t="s">
        <v>10</v>
      </c>
      <c r="B7" s="15">
        <v>33</v>
      </c>
      <c r="C7" s="39" t="s">
        <v>35</v>
      </c>
      <c r="D7" s="39"/>
      <c r="E7" s="39"/>
      <c r="F7" s="39"/>
      <c r="G7" s="39"/>
      <c r="H7" s="39"/>
      <c r="I7" s="39"/>
      <c r="J7" s="39"/>
      <c r="K7" s="34"/>
    </row>
    <row r="8" spans="1:11" x14ac:dyDescent="0.25">
      <c r="A8" s="12" t="s">
        <v>42</v>
      </c>
      <c r="B8" s="15">
        <v>33</v>
      </c>
      <c r="C8" s="39" t="s">
        <v>36</v>
      </c>
      <c r="D8" s="39"/>
      <c r="E8" s="39"/>
      <c r="F8" s="39"/>
      <c r="G8" s="39"/>
      <c r="H8" s="39"/>
      <c r="I8" s="39"/>
      <c r="J8" s="39"/>
      <c r="K8" s="34"/>
    </row>
    <row r="9" spans="1:11" x14ac:dyDescent="0.25">
      <c r="A9" s="12" t="s">
        <v>31</v>
      </c>
      <c r="B9" s="15">
        <v>4</v>
      </c>
      <c r="C9" s="16"/>
      <c r="K9" s="34"/>
    </row>
    <row r="10" spans="1:11" x14ac:dyDescent="0.25">
      <c r="A10" s="12" t="s">
        <v>14</v>
      </c>
      <c r="B10" s="12">
        <f>B8-B9</f>
        <v>29</v>
      </c>
      <c r="C10" s="16"/>
      <c r="K10" s="34"/>
    </row>
    <row r="11" spans="1:11" x14ac:dyDescent="0.25">
      <c r="A11" s="12" t="s">
        <v>15</v>
      </c>
      <c r="B11" s="15" t="s">
        <v>28</v>
      </c>
      <c r="C11" s="16" t="s">
        <v>12</v>
      </c>
      <c r="K11" s="34"/>
    </row>
    <row r="12" spans="1:11" x14ac:dyDescent="0.25">
      <c r="A12" s="12" t="s">
        <v>39</v>
      </c>
      <c r="B12" s="15" t="s">
        <v>28</v>
      </c>
      <c r="C12" s="16" t="s">
        <v>12</v>
      </c>
      <c r="K12" s="34"/>
    </row>
    <row r="13" spans="1:11" x14ac:dyDescent="0.25">
      <c r="A13" s="12" t="s">
        <v>40</v>
      </c>
      <c r="B13" s="15" t="s">
        <v>32</v>
      </c>
      <c r="C13" s="16" t="s">
        <v>12</v>
      </c>
      <c r="K13" s="34"/>
    </row>
    <row r="14" spans="1:11" x14ac:dyDescent="0.25">
      <c r="A14" s="12" t="s">
        <v>41</v>
      </c>
      <c r="B14" s="15" t="s">
        <v>32</v>
      </c>
      <c r="C14" s="16" t="s">
        <v>12</v>
      </c>
      <c r="K14" s="34"/>
    </row>
    <row r="15" spans="1:11" x14ac:dyDescent="0.25">
      <c r="K15" s="34"/>
    </row>
    <row r="16" spans="1:11" ht="15.75" thickBot="1" x14ac:dyDescent="0.3">
      <c r="A16" s="17" t="s">
        <v>0</v>
      </c>
      <c r="B16" s="40"/>
      <c r="C16" s="40"/>
      <c r="D16" s="40"/>
      <c r="E16" s="40"/>
      <c r="F16" s="40"/>
      <c r="G16" s="40"/>
      <c r="H16" s="40"/>
      <c r="I16" s="40"/>
      <c r="J16" s="40"/>
      <c r="K16" s="34"/>
    </row>
    <row r="17" spans="1:11" ht="14.45" customHeight="1" thickBot="1" x14ac:dyDescent="0.3">
      <c r="A17" s="7" t="s">
        <v>18</v>
      </c>
      <c r="B17" s="2">
        <v>575</v>
      </c>
      <c r="C17" s="9" t="s">
        <v>1</v>
      </c>
      <c r="D17" s="3" t="str">
        <f>IF($B$5=1,$B$5,"0")</f>
        <v>0</v>
      </c>
      <c r="E17" s="7" t="s">
        <v>21</v>
      </c>
      <c r="F17" s="32" t="s">
        <v>3</v>
      </c>
      <c r="G17" s="32"/>
      <c r="H17" s="32"/>
      <c r="I17" s="7" t="s">
        <v>4</v>
      </c>
      <c r="J17" s="4">
        <f>B17*D17</f>
        <v>0</v>
      </c>
      <c r="K17" s="34"/>
    </row>
    <row r="18" spans="1:11" ht="14.45" customHeight="1" thickBot="1" x14ac:dyDescent="0.3">
      <c r="A18" s="7" t="s">
        <v>19</v>
      </c>
      <c r="B18" s="2">
        <v>22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4"/>
    </row>
    <row r="19" spans="1:11" ht="14.45" customHeight="1" thickBot="1" x14ac:dyDescent="0.3">
      <c r="A19" s="7" t="s">
        <v>50</v>
      </c>
      <c r="B19" s="2">
        <v>465</v>
      </c>
      <c r="C19" s="9" t="s">
        <v>1</v>
      </c>
      <c r="D19" s="3" t="str">
        <f>IF($B$5=2,$B$5,"0")</f>
        <v>0</v>
      </c>
      <c r="E19" s="7" t="s">
        <v>2</v>
      </c>
      <c r="F19" s="32" t="s">
        <v>3</v>
      </c>
      <c r="G19" s="32"/>
      <c r="H19" s="32"/>
      <c r="I19" s="7" t="s">
        <v>4</v>
      </c>
      <c r="J19" s="4">
        <f>B19*D19</f>
        <v>0</v>
      </c>
      <c r="K19" s="34"/>
    </row>
    <row r="20" spans="1:11" ht="14.45" customHeight="1" thickBot="1" x14ac:dyDescent="0.3">
      <c r="A20" s="7" t="s">
        <v>51</v>
      </c>
      <c r="B20" s="2">
        <v>15.75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4"/>
    </row>
    <row r="21" spans="1:11" ht="14.45" customHeight="1" thickBot="1" x14ac:dyDescent="0.3">
      <c r="A21" s="7" t="s">
        <v>17</v>
      </c>
      <c r="B21" s="2">
        <v>385</v>
      </c>
      <c r="C21" s="9" t="s">
        <v>1</v>
      </c>
      <c r="D21" s="6">
        <f>IF($B$5&gt;2,$B$5,"0")</f>
        <v>4</v>
      </c>
      <c r="E21" s="7" t="s">
        <v>2</v>
      </c>
      <c r="F21" s="32" t="s">
        <v>3</v>
      </c>
      <c r="G21" s="32"/>
      <c r="H21" s="32"/>
      <c r="I21" s="7" t="s">
        <v>4</v>
      </c>
      <c r="J21" s="4">
        <f>B21*D21</f>
        <v>1540</v>
      </c>
      <c r="K21" s="34"/>
    </row>
    <row r="22" spans="1:11" ht="14.45" customHeight="1" thickBot="1" x14ac:dyDescent="0.3">
      <c r="A22" s="7" t="s">
        <v>16</v>
      </c>
      <c r="B22" s="2">
        <v>14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504</v>
      </c>
      <c r="K22" s="34"/>
    </row>
    <row r="23" spans="1:1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4"/>
    </row>
    <row r="24" spans="1:11" ht="15.75" thickBot="1" x14ac:dyDescent="0.3">
      <c r="A24" s="17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4"/>
    </row>
    <row r="25" spans="1:11" ht="14.45" customHeight="1" thickBot="1" x14ac:dyDescent="0.3">
      <c r="A25" s="7" t="s">
        <v>20</v>
      </c>
      <c r="B25" s="2">
        <v>33</v>
      </c>
      <c r="C25" s="9" t="s">
        <v>1</v>
      </c>
      <c r="D25" s="3" t="str">
        <f>IF($B$6="ja",IF($B$5=1,$B$5,"0"),"0")</f>
        <v>0</v>
      </c>
      <c r="E25" s="7" t="s">
        <v>21</v>
      </c>
      <c r="F25" s="32"/>
      <c r="G25" s="32"/>
      <c r="H25" s="32"/>
      <c r="I25" s="7" t="s">
        <v>4</v>
      </c>
      <c r="J25" s="4">
        <f>B25*D25</f>
        <v>0</v>
      </c>
      <c r="K25" s="34"/>
    </row>
    <row r="26" spans="1:11" ht="14.45" customHeight="1" thickBot="1" x14ac:dyDescent="0.3">
      <c r="A26" s="7" t="s">
        <v>54</v>
      </c>
      <c r="B26" s="2">
        <f>B18</f>
        <v>22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4"/>
    </row>
    <row r="27" spans="1:11" ht="14.45" customHeight="1" thickBot="1" x14ac:dyDescent="0.3">
      <c r="A27" s="7" t="s">
        <v>52</v>
      </c>
      <c r="B27" s="2">
        <v>22</v>
      </c>
      <c r="C27" s="9" t="s">
        <v>1</v>
      </c>
      <c r="D27" s="3" t="str">
        <f>IF($B$6="ja",IF($B$5=2,$B$5,"0"),"0")</f>
        <v>0</v>
      </c>
      <c r="E27" s="7" t="s">
        <v>2</v>
      </c>
      <c r="F27" s="32"/>
      <c r="G27" s="32"/>
      <c r="H27" s="32"/>
      <c r="I27" s="7" t="s">
        <v>4</v>
      </c>
      <c r="J27" s="4">
        <f>B27*D27</f>
        <v>0</v>
      </c>
      <c r="K27" s="34"/>
    </row>
    <row r="28" spans="1:11" ht="14.45" customHeight="1" thickBot="1" x14ac:dyDescent="0.3">
      <c r="A28" s="7" t="s">
        <v>53</v>
      </c>
      <c r="B28" s="2">
        <f>B20</f>
        <v>15.75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4"/>
    </row>
    <row r="29" spans="1:11" ht="14.45" customHeight="1" thickBot="1" x14ac:dyDescent="0.3">
      <c r="A29" s="7" t="s">
        <v>26</v>
      </c>
      <c r="B29" s="2">
        <v>16.75</v>
      </c>
      <c r="C29" s="9" t="s">
        <v>1</v>
      </c>
      <c r="D29" s="3">
        <f>IF($B$6="ja",IF($B$5&gt;2,$B$5,"0"),"0")</f>
        <v>4</v>
      </c>
      <c r="E29" s="7" t="s">
        <v>2</v>
      </c>
      <c r="F29" s="32"/>
      <c r="G29" s="32"/>
      <c r="H29" s="32"/>
      <c r="I29" s="7" t="s">
        <v>4</v>
      </c>
      <c r="J29" s="4">
        <f>B29*D29</f>
        <v>67</v>
      </c>
      <c r="K29" s="34"/>
    </row>
    <row r="30" spans="1:11" ht="14.45" customHeight="1" thickBot="1" x14ac:dyDescent="0.3">
      <c r="A30" s="7" t="s">
        <v>55</v>
      </c>
      <c r="B30" s="2">
        <f>B22</f>
        <v>14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224</v>
      </c>
      <c r="K30" s="34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4"/>
    </row>
    <row r="32" spans="1:11" ht="15.75" thickBot="1" x14ac:dyDescent="0.3">
      <c r="A32" s="43" t="s">
        <v>25</v>
      </c>
      <c r="B32" s="43"/>
      <c r="C32" s="43"/>
      <c r="D32" s="43"/>
      <c r="E32" s="43"/>
      <c r="F32" s="43"/>
      <c r="G32" s="7"/>
      <c r="H32" s="7"/>
      <c r="I32" s="7"/>
      <c r="J32" s="31">
        <f>SUM(J17:J31)</f>
        <v>2335</v>
      </c>
      <c r="K32" s="34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4"/>
    </row>
    <row r="34" spans="1:11" ht="14.45" customHeight="1" thickBot="1" x14ac:dyDescent="0.3">
      <c r="A34" s="7" t="s">
        <v>24</v>
      </c>
      <c r="B34" s="2">
        <v>51</v>
      </c>
      <c r="C34" s="9" t="s">
        <v>1</v>
      </c>
      <c r="D34" s="3">
        <f>IF($B$11="ja",$B$5,0)</f>
        <v>4</v>
      </c>
      <c r="E34" s="32" t="s">
        <v>22</v>
      </c>
      <c r="F34" s="32"/>
      <c r="G34" s="32"/>
      <c r="H34" s="32"/>
      <c r="I34" s="7" t="s">
        <v>4</v>
      </c>
      <c r="J34" s="4">
        <f>B34*D34</f>
        <v>204</v>
      </c>
      <c r="K34" s="34"/>
    </row>
    <row r="35" spans="1:11" ht="14.45" customHeight="1" thickBot="1" x14ac:dyDescent="0.3">
      <c r="A35" s="7" t="s">
        <v>23</v>
      </c>
      <c r="B35" s="2">
        <v>9</v>
      </c>
      <c r="C35" s="9" t="s">
        <v>1</v>
      </c>
      <c r="D35" s="3">
        <f>IF(IF($B$6="ja",$B$5,0),IF($B$11="ja",$B$5,0),0)</f>
        <v>4</v>
      </c>
      <c r="E35" s="32" t="s">
        <v>22</v>
      </c>
      <c r="F35" s="32"/>
      <c r="G35" s="32"/>
      <c r="H35" s="32"/>
      <c r="I35" s="7" t="s">
        <v>4</v>
      </c>
      <c r="J35" s="4">
        <f>B35*D35</f>
        <v>36</v>
      </c>
      <c r="K35" s="34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4"/>
    </row>
    <row r="37" spans="1:11" ht="14.45" customHeight="1" thickBot="1" x14ac:dyDescent="0.3">
      <c r="A37" s="16" t="s">
        <v>38</v>
      </c>
      <c r="B37" s="2">
        <v>210</v>
      </c>
      <c r="C37" s="9" t="s">
        <v>1</v>
      </c>
      <c r="D37" s="3">
        <f>IF($B$12="ja",1,0)</f>
        <v>1</v>
      </c>
      <c r="E37" s="44" t="s">
        <v>60</v>
      </c>
      <c r="F37" s="44"/>
      <c r="G37" s="44"/>
      <c r="H37" s="44"/>
      <c r="I37" s="7" t="s">
        <v>4</v>
      </c>
      <c r="J37" s="4">
        <f>B37*D37</f>
        <v>210</v>
      </c>
      <c r="K37" s="34"/>
    </row>
    <row r="38" spans="1:11" ht="14.45" customHeight="1" thickBot="1" x14ac:dyDescent="0.3">
      <c r="A38" s="16" t="s">
        <v>43</v>
      </c>
      <c r="B38" s="2">
        <v>45</v>
      </c>
      <c r="C38" s="9" t="s">
        <v>1</v>
      </c>
      <c r="D38" s="3">
        <f>IF($B$6="ja",IF($B$12="ja",1,"0"),"0")</f>
        <v>1</v>
      </c>
      <c r="E38" s="44" t="s">
        <v>61</v>
      </c>
      <c r="F38" s="44"/>
      <c r="G38" s="44"/>
      <c r="H38" s="44"/>
      <c r="I38" s="7"/>
      <c r="J38" s="4">
        <f>B38*D38</f>
        <v>45</v>
      </c>
      <c r="K38" s="34"/>
    </row>
    <row r="39" spans="1:11" ht="14.45" customHeight="1" thickBot="1" x14ac:dyDescent="0.3">
      <c r="A39" s="7" t="s">
        <v>33</v>
      </c>
      <c r="B39" s="2">
        <v>9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4"/>
    </row>
    <row r="40" spans="1:11" ht="14.45" customHeight="1" thickBot="1" x14ac:dyDescent="0.3">
      <c r="A40" s="7" t="s">
        <v>34</v>
      </c>
      <c r="B40" s="2">
        <v>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4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4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2830</v>
      </c>
      <c r="K42" s="34"/>
    </row>
    <row r="43" spans="1:11" ht="16.5" thickTop="1" thickBot="1" x14ac:dyDescent="0.3">
      <c r="A43" s="24" t="s">
        <v>30</v>
      </c>
      <c r="B43" s="45" t="s">
        <v>37</v>
      </c>
      <c r="C43" s="45"/>
      <c r="D43" s="45"/>
      <c r="E43" s="45"/>
      <c r="F43" s="45"/>
      <c r="G43" s="45"/>
      <c r="H43" s="45"/>
      <c r="I43" s="45"/>
      <c r="J43" s="21">
        <f>J42/B5/B7</f>
        <v>21.439393939393938</v>
      </c>
      <c r="K43" s="34"/>
    </row>
    <row r="44" spans="1:11" ht="15.75" thickBot="1" x14ac:dyDescent="0.3">
      <c r="A44" s="25" t="s">
        <v>30</v>
      </c>
      <c r="B44" s="41" t="s">
        <v>29</v>
      </c>
      <c r="C44" s="41"/>
      <c r="D44" s="41"/>
      <c r="E44" s="41"/>
      <c r="F44" s="41"/>
      <c r="G44" s="41"/>
      <c r="H44" s="41"/>
      <c r="I44" s="41"/>
      <c r="J44" s="23">
        <f>J42/B5/B8</f>
        <v>21.439393939393938</v>
      </c>
      <c r="K44" s="34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56</v>
      </c>
      <c r="B47" s="28">
        <v>5</v>
      </c>
      <c r="C47" s="42" t="s">
        <v>47</v>
      </c>
      <c r="D47" s="42"/>
      <c r="E47" s="42"/>
      <c r="F47" s="42"/>
      <c r="G47" s="42"/>
      <c r="H47" s="42"/>
      <c r="I47" s="42"/>
      <c r="J47" s="26">
        <f>J42/(B7-B47)/B5</f>
        <v>25.267857142857142</v>
      </c>
      <c r="K47" s="27"/>
    </row>
    <row r="48" spans="1:11" x14ac:dyDescent="0.25">
      <c r="I48" s="12" t="s">
        <v>48</v>
      </c>
      <c r="J48" s="26">
        <f>J42/(B7-B47)</f>
        <v>101.07142857142857</v>
      </c>
      <c r="K48" s="27"/>
    </row>
  </sheetData>
  <mergeCells count="24"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  <mergeCell ref="F21:H21"/>
    <mergeCell ref="A23:J23"/>
    <mergeCell ref="B24:J24"/>
    <mergeCell ref="F25:H25"/>
    <mergeCell ref="F27:H27"/>
    <mergeCell ref="B44:I44"/>
    <mergeCell ref="C47:I47"/>
    <mergeCell ref="A32:F32"/>
    <mergeCell ref="E34:H34"/>
    <mergeCell ref="E35:H35"/>
    <mergeCell ref="E37:H37"/>
    <mergeCell ref="E38:H38"/>
    <mergeCell ref="B43:I4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5B9D-5941-46E3-87CC-E1E9FD7E665E}">
  <sheetPr>
    <tabColor theme="7" tint="-0.249977111117893"/>
  </sheetPr>
  <dimension ref="A1:K48"/>
  <sheetViews>
    <sheetView topLeftCell="A16" zoomScaleNormal="100" workbookViewId="0">
      <selection activeCell="B41" sqref="B41"/>
    </sheetView>
  </sheetViews>
  <sheetFormatPr baseColWidth="10" defaultColWidth="11.5703125" defaultRowHeight="15" x14ac:dyDescent="0.25"/>
  <cols>
    <col min="1" max="1" width="66.140625" style="14" customWidth="1"/>
    <col min="2" max="2" width="11.7109375" style="14" customWidth="1"/>
    <col min="3" max="3" width="3.140625" style="13" customWidth="1"/>
    <col min="4" max="4" width="8.7109375" style="14" customWidth="1"/>
    <col min="5" max="5" width="11.5703125" style="14"/>
    <col min="6" max="6" width="3.140625" style="13" customWidth="1"/>
    <col min="7" max="7" width="3.7109375" style="14" customWidth="1"/>
    <col min="8" max="8" width="15" style="14" customWidth="1"/>
    <col min="9" max="9" width="3.5703125" style="14" customWidth="1"/>
    <col min="10" max="10" width="15.7109375" style="14" customWidth="1"/>
    <col min="11" max="16384" width="11.5703125" style="14"/>
  </cols>
  <sheetData>
    <row r="1" spans="1:11" s="22" customFormat="1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4" t="s">
        <v>59</v>
      </c>
    </row>
    <row r="2" spans="1:1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1" x14ac:dyDescent="0.25">
      <c r="A3" s="12" t="s">
        <v>8</v>
      </c>
      <c r="B3" s="35">
        <v>46797</v>
      </c>
      <c r="C3" s="35"/>
      <c r="D3" s="35"/>
      <c r="E3" s="35"/>
      <c r="F3" s="36" t="s">
        <v>27</v>
      </c>
      <c r="G3" s="37"/>
      <c r="H3" s="37"/>
      <c r="I3" s="37"/>
      <c r="J3" s="38"/>
      <c r="K3" s="34"/>
    </row>
    <row r="4" spans="1:11" x14ac:dyDescent="0.25">
      <c r="A4" s="12" t="s">
        <v>9</v>
      </c>
      <c r="B4" s="35">
        <v>46801</v>
      </c>
      <c r="C4" s="35"/>
      <c r="D4" s="35"/>
      <c r="E4" s="35"/>
      <c r="K4" s="34"/>
    </row>
    <row r="5" spans="1:11" x14ac:dyDescent="0.25">
      <c r="A5" s="12" t="s">
        <v>13</v>
      </c>
      <c r="B5" s="12">
        <f>B4-B3</f>
        <v>4</v>
      </c>
      <c r="K5" s="34"/>
    </row>
    <row r="6" spans="1:11" x14ac:dyDescent="0.25">
      <c r="A6" s="12" t="s">
        <v>11</v>
      </c>
      <c r="B6" s="15" t="s">
        <v>28</v>
      </c>
      <c r="C6" s="16" t="s">
        <v>12</v>
      </c>
      <c r="K6" s="34"/>
    </row>
    <row r="7" spans="1:11" x14ac:dyDescent="0.25">
      <c r="A7" s="12" t="s">
        <v>10</v>
      </c>
      <c r="B7" s="15">
        <v>33</v>
      </c>
      <c r="C7" s="39" t="s">
        <v>35</v>
      </c>
      <c r="D7" s="39"/>
      <c r="E7" s="39"/>
      <c r="F7" s="39"/>
      <c r="G7" s="39"/>
      <c r="H7" s="39"/>
      <c r="I7" s="39"/>
      <c r="J7" s="39"/>
      <c r="K7" s="34"/>
    </row>
    <row r="8" spans="1:11" x14ac:dyDescent="0.25">
      <c r="A8" s="12" t="s">
        <v>42</v>
      </c>
      <c r="B8" s="15">
        <v>33</v>
      </c>
      <c r="C8" s="39" t="s">
        <v>36</v>
      </c>
      <c r="D8" s="39"/>
      <c r="E8" s="39"/>
      <c r="F8" s="39"/>
      <c r="G8" s="39"/>
      <c r="H8" s="39"/>
      <c r="I8" s="39"/>
      <c r="J8" s="39"/>
      <c r="K8" s="34"/>
    </row>
    <row r="9" spans="1:11" x14ac:dyDescent="0.25">
      <c r="A9" s="12" t="s">
        <v>31</v>
      </c>
      <c r="B9" s="15">
        <v>4</v>
      </c>
      <c r="C9" s="16"/>
      <c r="K9" s="34"/>
    </row>
    <row r="10" spans="1:11" x14ac:dyDescent="0.25">
      <c r="A10" s="12" t="s">
        <v>14</v>
      </c>
      <c r="B10" s="12">
        <f>B8-B9</f>
        <v>29</v>
      </c>
      <c r="C10" s="16"/>
      <c r="K10" s="34"/>
    </row>
    <row r="11" spans="1:11" x14ac:dyDescent="0.25">
      <c r="A11" s="12" t="s">
        <v>15</v>
      </c>
      <c r="B11" s="15" t="s">
        <v>28</v>
      </c>
      <c r="C11" s="16" t="s">
        <v>12</v>
      </c>
      <c r="K11" s="34"/>
    </row>
    <row r="12" spans="1:11" x14ac:dyDescent="0.25">
      <c r="A12" s="12" t="s">
        <v>39</v>
      </c>
      <c r="B12" s="15" t="s">
        <v>28</v>
      </c>
      <c r="C12" s="16" t="s">
        <v>12</v>
      </c>
      <c r="K12" s="34"/>
    </row>
    <row r="13" spans="1:11" x14ac:dyDescent="0.25">
      <c r="A13" s="12" t="s">
        <v>40</v>
      </c>
      <c r="B13" s="15" t="s">
        <v>32</v>
      </c>
      <c r="C13" s="16" t="s">
        <v>12</v>
      </c>
      <c r="K13" s="34"/>
    </row>
    <row r="14" spans="1:11" x14ac:dyDescent="0.25">
      <c r="A14" s="12" t="s">
        <v>41</v>
      </c>
      <c r="B14" s="15" t="s">
        <v>32</v>
      </c>
      <c r="C14" s="16" t="s">
        <v>12</v>
      </c>
      <c r="K14" s="34"/>
    </row>
    <row r="15" spans="1:11" x14ac:dyDescent="0.25">
      <c r="K15" s="34"/>
    </row>
    <row r="16" spans="1:11" ht="15.75" thickBot="1" x14ac:dyDescent="0.3">
      <c r="A16" s="17" t="s">
        <v>0</v>
      </c>
      <c r="B16" s="40"/>
      <c r="C16" s="40"/>
      <c r="D16" s="40"/>
      <c r="E16" s="40"/>
      <c r="F16" s="40"/>
      <c r="G16" s="40"/>
      <c r="H16" s="40"/>
      <c r="I16" s="40"/>
      <c r="J16" s="40"/>
      <c r="K16" s="34"/>
    </row>
    <row r="17" spans="1:11" ht="14.45" customHeight="1" thickBot="1" x14ac:dyDescent="0.3">
      <c r="A17" s="7" t="s">
        <v>18</v>
      </c>
      <c r="B17" s="2">
        <v>620</v>
      </c>
      <c r="C17" s="9" t="s">
        <v>1</v>
      </c>
      <c r="D17" s="3" t="str">
        <f>IF($B$5=1,$B$5,"0")</f>
        <v>0</v>
      </c>
      <c r="E17" s="7" t="s">
        <v>21</v>
      </c>
      <c r="F17" s="32" t="s">
        <v>3</v>
      </c>
      <c r="G17" s="32"/>
      <c r="H17" s="32"/>
      <c r="I17" s="7" t="s">
        <v>4</v>
      </c>
      <c r="J17" s="4">
        <f>B17*D17</f>
        <v>0</v>
      </c>
      <c r="K17" s="34"/>
    </row>
    <row r="18" spans="1:11" ht="14.45" customHeight="1" thickBot="1" x14ac:dyDescent="0.3">
      <c r="A18" s="7" t="s">
        <v>19</v>
      </c>
      <c r="B18" s="2">
        <v>24</v>
      </c>
      <c r="C18" s="9" t="s">
        <v>1</v>
      </c>
      <c r="D18" s="6" t="str">
        <f>IF($B$5=1,$B$5,"0")</f>
        <v>0</v>
      </c>
      <c r="E18" s="7" t="s">
        <v>21</v>
      </c>
      <c r="F18" s="9" t="s">
        <v>1</v>
      </c>
      <c r="G18" s="5">
        <f>IF($B$10&gt;20,$B$10-20,0)</f>
        <v>9</v>
      </c>
      <c r="H18" s="7" t="s">
        <v>5</v>
      </c>
      <c r="I18" s="7" t="s">
        <v>4</v>
      </c>
      <c r="J18" s="4">
        <f>B18*D18*G18</f>
        <v>0</v>
      </c>
      <c r="K18" s="34"/>
    </row>
    <row r="19" spans="1:11" ht="14.45" customHeight="1" thickBot="1" x14ac:dyDescent="0.3">
      <c r="A19" s="7" t="s">
        <v>50</v>
      </c>
      <c r="B19" s="2">
        <v>480</v>
      </c>
      <c r="C19" s="9" t="s">
        <v>1</v>
      </c>
      <c r="D19" s="3" t="str">
        <f>IF($B$5=2,$B$5,"0")</f>
        <v>0</v>
      </c>
      <c r="E19" s="7" t="s">
        <v>2</v>
      </c>
      <c r="F19" s="32" t="s">
        <v>3</v>
      </c>
      <c r="G19" s="32"/>
      <c r="H19" s="32"/>
      <c r="I19" s="7" t="s">
        <v>4</v>
      </c>
      <c r="J19" s="4">
        <f>B19*D19</f>
        <v>0</v>
      </c>
      <c r="K19" s="34"/>
    </row>
    <row r="20" spans="1:11" ht="14.45" customHeight="1" thickBot="1" x14ac:dyDescent="0.3">
      <c r="A20" s="7" t="s">
        <v>51</v>
      </c>
      <c r="B20" s="2">
        <v>16.5</v>
      </c>
      <c r="C20" s="9" t="s">
        <v>1</v>
      </c>
      <c r="D20" s="6" t="str">
        <f>IF($B$5=2,$B$5,"0")</f>
        <v>0</v>
      </c>
      <c r="E20" s="7" t="s">
        <v>2</v>
      </c>
      <c r="F20" s="9" t="s">
        <v>1</v>
      </c>
      <c r="G20" s="5">
        <f>IF($B$10&gt;20,$B$10-20,0)</f>
        <v>9</v>
      </c>
      <c r="H20" s="7" t="s">
        <v>5</v>
      </c>
      <c r="I20" s="7" t="s">
        <v>4</v>
      </c>
      <c r="J20" s="4">
        <f>B20*D20*G20</f>
        <v>0</v>
      </c>
      <c r="K20" s="34"/>
    </row>
    <row r="21" spans="1:11" ht="14.45" customHeight="1" thickBot="1" x14ac:dyDescent="0.3">
      <c r="A21" s="7" t="s">
        <v>17</v>
      </c>
      <c r="B21" s="2">
        <v>415</v>
      </c>
      <c r="C21" s="9" t="s">
        <v>1</v>
      </c>
      <c r="D21" s="6">
        <f>IF($B$5&gt;2,$B$5,"0")</f>
        <v>4</v>
      </c>
      <c r="E21" s="7" t="s">
        <v>2</v>
      </c>
      <c r="F21" s="32" t="s">
        <v>3</v>
      </c>
      <c r="G21" s="32"/>
      <c r="H21" s="32"/>
      <c r="I21" s="7" t="s">
        <v>4</v>
      </c>
      <c r="J21" s="4">
        <f>B21*D21</f>
        <v>1660</v>
      </c>
      <c r="K21" s="34"/>
    </row>
    <row r="22" spans="1:11" ht="14.45" customHeight="1" thickBot="1" x14ac:dyDescent="0.3">
      <c r="A22" s="7" t="s">
        <v>16</v>
      </c>
      <c r="B22" s="2">
        <v>15</v>
      </c>
      <c r="C22" s="9" t="s">
        <v>1</v>
      </c>
      <c r="D22" s="6">
        <f>IF($B$5&gt;2,$B$5,"0")</f>
        <v>4</v>
      </c>
      <c r="E22" s="7" t="s">
        <v>2</v>
      </c>
      <c r="F22" s="9" t="s">
        <v>1</v>
      </c>
      <c r="G22" s="5">
        <f>IF($B$10&gt;20,$B$10-20,0)</f>
        <v>9</v>
      </c>
      <c r="H22" s="7" t="s">
        <v>5</v>
      </c>
      <c r="I22" s="7" t="s">
        <v>4</v>
      </c>
      <c r="J22" s="4">
        <f>B22*D22*G22</f>
        <v>540</v>
      </c>
      <c r="K22" s="34"/>
    </row>
    <row r="23" spans="1:1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4"/>
    </row>
    <row r="24" spans="1:11" ht="15.75" thickBot="1" x14ac:dyDescent="0.3">
      <c r="A24" s="17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4"/>
    </row>
    <row r="25" spans="1:11" ht="14.45" customHeight="1" thickBot="1" x14ac:dyDescent="0.3">
      <c r="A25" s="7" t="s">
        <v>20</v>
      </c>
      <c r="B25" s="2">
        <v>35</v>
      </c>
      <c r="C25" s="9" t="s">
        <v>1</v>
      </c>
      <c r="D25" s="3" t="str">
        <f>IF($B$6="ja",IF($B$5=1,$B$5,"0"),"0")</f>
        <v>0</v>
      </c>
      <c r="E25" s="7" t="s">
        <v>21</v>
      </c>
      <c r="F25" s="32"/>
      <c r="G25" s="32"/>
      <c r="H25" s="32"/>
      <c r="I25" s="7" t="s">
        <v>4</v>
      </c>
      <c r="J25" s="4">
        <f>B25*D25</f>
        <v>0</v>
      </c>
      <c r="K25" s="34"/>
    </row>
    <row r="26" spans="1:11" ht="14.45" customHeight="1" thickBot="1" x14ac:dyDescent="0.3">
      <c r="A26" s="7" t="s">
        <v>54</v>
      </c>
      <c r="B26" s="2">
        <f>B18</f>
        <v>24</v>
      </c>
      <c r="C26" s="9" t="s">
        <v>1</v>
      </c>
      <c r="D26" s="3" t="str">
        <f>IF($B$6="ja",IF($B$5=1,$B$5,"0"),"0")</f>
        <v>0</v>
      </c>
      <c r="E26" s="7" t="s">
        <v>21</v>
      </c>
      <c r="F26" s="9" t="s">
        <v>1</v>
      </c>
      <c r="G26" s="5">
        <f>B9</f>
        <v>4</v>
      </c>
      <c r="H26" s="7" t="s">
        <v>5</v>
      </c>
      <c r="I26" s="7" t="s">
        <v>4</v>
      </c>
      <c r="J26" s="4">
        <f>B26*D26*G26</f>
        <v>0</v>
      </c>
      <c r="K26" s="34"/>
    </row>
    <row r="27" spans="1:11" ht="14.45" customHeight="1" thickBot="1" x14ac:dyDescent="0.3">
      <c r="A27" s="7" t="s">
        <v>52</v>
      </c>
      <c r="B27" s="2">
        <v>23</v>
      </c>
      <c r="C27" s="9" t="s">
        <v>1</v>
      </c>
      <c r="D27" s="3" t="str">
        <f>IF($B$6="ja",IF($B$5=2,$B$5,"0"),"0")</f>
        <v>0</v>
      </c>
      <c r="E27" s="7" t="s">
        <v>2</v>
      </c>
      <c r="F27" s="32"/>
      <c r="G27" s="32"/>
      <c r="H27" s="32"/>
      <c r="I27" s="7" t="s">
        <v>4</v>
      </c>
      <c r="J27" s="4">
        <f>B27*D27</f>
        <v>0</v>
      </c>
      <c r="K27" s="34"/>
    </row>
    <row r="28" spans="1:11" ht="14.45" customHeight="1" thickBot="1" x14ac:dyDescent="0.3">
      <c r="A28" s="7" t="s">
        <v>53</v>
      </c>
      <c r="B28" s="2">
        <f>B20</f>
        <v>16.5</v>
      </c>
      <c r="C28" s="9" t="s">
        <v>1</v>
      </c>
      <c r="D28" s="3" t="str">
        <f>IF($B$6="ja",IF($B$5=2,$B$5,"0"),"0")</f>
        <v>0</v>
      </c>
      <c r="E28" s="7" t="s">
        <v>2</v>
      </c>
      <c r="F28" s="9" t="s">
        <v>1</v>
      </c>
      <c r="G28" s="5">
        <f>B9</f>
        <v>4</v>
      </c>
      <c r="H28" s="7" t="s">
        <v>5</v>
      </c>
      <c r="I28" s="7" t="s">
        <v>4</v>
      </c>
      <c r="J28" s="4">
        <f>B28*D28*G28</f>
        <v>0</v>
      </c>
      <c r="K28" s="34"/>
    </row>
    <row r="29" spans="1:11" ht="14.45" customHeight="1" thickBot="1" x14ac:dyDescent="0.3">
      <c r="A29" s="7" t="s">
        <v>26</v>
      </c>
      <c r="B29" s="2">
        <v>18</v>
      </c>
      <c r="C29" s="9" t="s">
        <v>1</v>
      </c>
      <c r="D29" s="3">
        <f>IF($B$6="ja",IF($B$5&gt;2,$B$5,"0"),"0")</f>
        <v>4</v>
      </c>
      <c r="E29" s="7" t="s">
        <v>2</v>
      </c>
      <c r="F29" s="32"/>
      <c r="G29" s="32"/>
      <c r="H29" s="32"/>
      <c r="I29" s="7" t="s">
        <v>4</v>
      </c>
      <c r="J29" s="4">
        <f>B29*D29</f>
        <v>72</v>
      </c>
      <c r="K29" s="34"/>
    </row>
    <row r="30" spans="1:11" ht="14.45" customHeight="1" thickBot="1" x14ac:dyDescent="0.3">
      <c r="A30" s="7" t="s">
        <v>55</v>
      </c>
      <c r="B30" s="2">
        <f>B22</f>
        <v>15</v>
      </c>
      <c r="C30" s="9" t="s">
        <v>1</v>
      </c>
      <c r="D30" s="3">
        <f>IF($B$6="ja",IF($B$5&gt;2,$B$5,"0"),"0")</f>
        <v>4</v>
      </c>
      <c r="E30" s="7" t="s">
        <v>2</v>
      </c>
      <c r="F30" s="9" t="s">
        <v>1</v>
      </c>
      <c r="G30" s="5">
        <f>B9</f>
        <v>4</v>
      </c>
      <c r="H30" s="7" t="s">
        <v>5</v>
      </c>
      <c r="I30" s="7" t="s">
        <v>4</v>
      </c>
      <c r="J30" s="4">
        <f>B30*D30*G30</f>
        <v>240</v>
      </c>
      <c r="K30" s="34"/>
    </row>
    <row r="31" spans="1:11" ht="15.75" thickBot="1" x14ac:dyDescent="0.3">
      <c r="A31" s="7"/>
      <c r="B31" s="7"/>
      <c r="C31" s="9"/>
      <c r="D31" s="7"/>
      <c r="E31" s="7"/>
      <c r="F31" s="9"/>
      <c r="G31" s="5"/>
      <c r="H31" s="5"/>
      <c r="I31" s="5"/>
      <c r="J31" s="1"/>
      <c r="K31" s="34"/>
    </row>
    <row r="32" spans="1:11" ht="15.75" thickBot="1" x14ac:dyDescent="0.3">
      <c r="A32" s="43" t="s">
        <v>25</v>
      </c>
      <c r="B32" s="43"/>
      <c r="C32" s="43"/>
      <c r="D32" s="43"/>
      <c r="E32" s="43"/>
      <c r="F32" s="43"/>
      <c r="G32" s="7"/>
      <c r="H32" s="7"/>
      <c r="I32" s="7"/>
      <c r="J32" s="31">
        <f>SUM(J17:J31)</f>
        <v>2512</v>
      </c>
      <c r="K32" s="34"/>
    </row>
    <row r="33" spans="1:11" x14ac:dyDescent="0.25">
      <c r="A33" s="7"/>
      <c r="B33" s="10"/>
      <c r="C33" s="7"/>
      <c r="D33" s="7"/>
      <c r="E33" s="7"/>
      <c r="F33" s="7"/>
      <c r="G33" s="7"/>
      <c r="H33" s="7"/>
      <c r="I33" s="7"/>
      <c r="J33" s="2"/>
      <c r="K33" s="34"/>
    </row>
    <row r="34" spans="1:11" ht="14.45" customHeight="1" thickBot="1" x14ac:dyDescent="0.3">
      <c r="A34" s="7" t="s">
        <v>24</v>
      </c>
      <c r="B34" s="2">
        <v>53</v>
      </c>
      <c r="C34" s="9" t="s">
        <v>1</v>
      </c>
      <c r="D34" s="3">
        <f>IF($B$11="ja",$B$5,0)</f>
        <v>4</v>
      </c>
      <c r="E34" s="32" t="s">
        <v>22</v>
      </c>
      <c r="F34" s="32"/>
      <c r="G34" s="32"/>
      <c r="H34" s="32"/>
      <c r="I34" s="7" t="s">
        <v>4</v>
      </c>
      <c r="J34" s="4">
        <f>B34*D34</f>
        <v>212</v>
      </c>
      <c r="K34" s="34"/>
    </row>
    <row r="35" spans="1:11" ht="14.45" customHeight="1" thickBot="1" x14ac:dyDescent="0.3">
      <c r="A35" s="7" t="s">
        <v>23</v>
      </c>
      <c r="B35" s="2">
        <v>9.5</v>
      </c>
      <c r="C35" s="9" t="s">
        <v>1</v>
      </c>
      <c r="D35" s="3">
        <f>IF(IF($B$6="ja",$B$5,0),IF($B$11="ja",$B$5,0),0)</f>
        <v>4</v>
      </c>
      <c r="E35" s="32" t="s">
        <v>22</v>
      </c>
      <c r="F35" s="32"/>
      <c r="G35" s="32"/>
      <c r="H35" s="32"/>
      <c r="I35" s="7" t="s">
        <v>4</v>
      </c>
      <c r="J35" s="4">
        <f>B35*D35</f>
        <v>38</v>
      </c>
      <c r="K35" s="34"/>
    </row>
    <row r="36" spans="1:11" ht="14.45" customHeight="1" x14ac:dyDescent="0.25">
      <c r="A36" s="7"/>
      <c r="B36" s="2"/>
      <c r="C36" s="9"/>
      <c r="D36" s="1"/>
      <c r="E36" s="7"/>
      <c r="F36" s="7"/>
      <c r="G36" s="7"/>
      <c r="H36" s="7"/>
      <c r="I36" s="7"/>
      <c r="J36" s="8"/>
      <c r="K36" s="34"/>
    </row>
    <row r="37" spans="1:11" ht="14.45" customHeight="1" thickBot="1" x14ac:dyDescent="0.3">
      <c r="A37" s="16" t="s">
        <v>38</v>
      </c>
      <c r="B37" s="2">
        <v>210</v>
      </c>
      <c r="C37" s="9" t="s">
        <v>1</v>
      </c>
      <c r="D37" s="3">
        <f>IF($B$12="ja",1,0)</f>
        <v>1</v>
      </c>
      <c r="E37" s="44" t="s">
        <v>60</v>
      </c>
      <c r="F37" s="44"/>
      <c r="G37" s="44"/>
      <c r="H37" s="44"/>
      <c r="I37" s="7" t="s">
        <v>4</v>
      </c>
      <c r="J37" s="4">
        <f>B37*D37</f>
        <v>210</v>
      </c>
      <c r="K37" s="34"/>
    </row>
    <row r="38" spans="1:11" ht="14.45" customHeight="1" thickBot="1" x14ac:dyDescent="0.3">
      <c r="A38" s="16" t="s">
        <v>43</v>
      </c>
      <c r="B38" s="2">
        <v>45</v>
      </c>
      <c r="C38" s="9" t="s">
        <v>1</v>
      </c>
      <c r="D38" s="3">
        <f>IF($B$6="ja",IF($B$12="ja",1,"0"),"0")</f>
        <v>1</v>
      </c>
      <c r="E38" s="44" t="s">
        <v>61</v>
      </c>
      <c r="F38" s="44"/>
      <c r="G38" s="44"/>
      <c r="H38" s="44"/>
      <c r="I38" s="7"/>
      <c r="J38" s="4">
        <f>B38*D38</f>
        <v>45</v>
      </c>
      <c r="K38" s="34"/>
    </row>
    <row r="39" spans="1:11" ht="14.45" customHeight="1" thickBot="1" x14ac:dyDescent="0.3">
      <c r="A39" s="7" t="s">
        <v>33</v>
      </c>
      <c r="B39" s="2">
        <v>9.5</v>
      </c>
      <c r="C39" s="9" t="s">
        <v>1</v>
      </c>
      <c r="D39" s="3">
        <f>IF($B$13="ja",$B$7,0)</f>
        <v>0</v>
      </c>
      <c r="E39" s="7"/>
      <c r="F39" s="7"/>
      <c r="G39" s="7"/>
      <c r="H39" s="7"/>
      <c r="I39" s="7" t="s">
        <v>4</v>
      </c>
      <c r="J39" s="4">
        <f t="shared" ref="J39:J40" si="0">B39*D39</f>
        <v>0</v>
      </c>
      <c r="K39" s="34"/>
    </row>
    <row r="40" spans="1:11" ht="14.45" customHeight="1" thickBot="1" x14ac:dyDescent="0.3">
      <c r="A40" s="7" t="s">
        <v>34</v>
      </c>
      <c r="B40" s="2">
        <v>5.5</v>
      </c>
      <c r="C40" s="9" t="s">
        <v>1</v>
      </c>
      <c r="D40" s="3">
        <f>IF($B$14="ja",$B$7,0)</f>
        <v>0</v>
      </c>
      <c r="E40" s="7"/>
      <c r="F40" s="7"/>
      <c r="G40" s="7"/>
      <c r="H40" s="7"/>
      <c r="I40" s="7" t="s">
        <v>4</v>
      </c>
      <c r="J40" s="4">
        <f t="shared" si="0"/>
        <v>0</v>
      </c>
      <c r="K40" s="34"/>
    </row>
    <row r="41" spans="1:11" ht="14.45" customHeight="1" thickBot="1" x14ac:dyDescent="0.3">
      <c r="A41" s="7"/>
      <c r="B41" s="2"/>
      <c r="C41" s="9"/>
      <c r="D41" s="1"/>
      <c r="E41" s="7"/>
      <c r="F41" s="7"/>
      <c r="G41" s="7"/>
      <c r="H41" s="7"/>
      <c r="I41" s="7"/>
      <c r="J41" s="8"/>
      <c r="K41" s="34"/>
    </row>
    <row r="42" spans="1:11" ht="15.75" thickBot="1" x14ac:dyDescent="0.3">
      <c r="A42" s="11" t="s">
        <v>7</v>
      </c>
      <c r="B42" s="18"/>
      <c r="C42" s="19"/>
      <c r="D42" s="18"/>
      <c r="E42" s="18"/>
      <c r="F42" s="19"/>
      <c r="G42" s="18"/>
      <c r="H42" s="18"/>
      <c r="I42" s="18"/>
      <c r="J42" s="20">
        <f>SUM(J32:J41)</f>
        <v>3017</v>
      </c>
      <c r="K42" s="34"/>
    </row>
    <row r="43" spans="1:11" ht="16.5" thickTop="1" thickBot="1" x14ac:dyDescent="0.3">
      <c r="A43" s="24" t="s">
        <v>30</v>
      </c>
      <c r="B43" s="45" t="s">
        <v>37</v>
      </c>
      <c r="C43" s="45"/>
      <c r="D43" s="45"/>
      <c r="E43" s="45"/>
      <c r="F43" s="45"/>
      <c r="G43" s="45"/>
      <c r="H43" s="45"/>
      <c r="I43" s="45"/>
      <c r="J43" s="21">
        <f>J42/B5/B7</f>
        <v>22.856060606060606</v>
      </c>
      <c r="K43" s="34"/>
    </row>
    <row r="44" spans="1:11" ht="15.75" thickBot="1" x14ac:dyDescent="0.3">
      <c r="A44" s="25" t="s">
        <v>30</v>
      </c>
      <c r="B44" s="41" t="s">
        <v>29</v>
      </c>
      <c r="C44" s="41"/>
      <c r="D44" s="41"/>
      <c r="E44" s="41"/>
      <c r="F44" s="41"/>
      <c r="G44" s="41"/>
      <c r="H44" s="41"/>
      <c r="I44" s="41"/>
      <c r="J44" s="23">
        <f>J42/B5/B8</f>
        <v>22.856060606060606</v>
      </c>
      <c r="K44" s="34"/>
    </row>
    <row r="45" spans="1:11" ht="15.75" thickTop="1" x14ac:dyDescent="0.25"/>
    <row r="46" spans="1:11" x14ac:dyDescent="0.25">
      <c r="A46" s="29" t="s">
        <v>49</v>
      </c>
      <c r="B46" s="29"/>
      <c r="C46" s="30"/>
      <c r="D46" s="29"/>
      <c r="E46" s="29"/>
    </row>
    <row r="47" spans="1:11" x14ac:dyDescent="0.25">
      <c r="A47" s="12" t="s">
        <v>56</v>
      </c>
      <c r="B47" s="28">
        <v>5</v>
      </c>
      <c r="C47" s="42" t="s">
        <v>47</v>
      </c>
      <c r="D47" s="42"/>
      <c r="E47" s="42"/>
      <c r="F47" s="42"/>
      <c r="G47" s="42"/>
      <c r="H47" s="42"/>
      <c r="I47" s="42"/>
      <c r="J47" s="26">
        <f>J42/(B7-B47)/B5</f>
        <v>26.9375</v>
      </c>
      <c r="K47" s="27"/>
    </row>
    <row r="48" spans="1:11" x14ac:dyDescent="0.25">
      <c r="I48" s="12" t="s">
        <v>48</v>
      </c>
      <c r="J48" s="26">
        <f>J42/(B7-B47)</f>
        <v>107.75</v>
      </c>
      <c r="K48" s="27"/>
    </row>
  </sheetData>
  <mergeCells count="24">
    <mergeCell ref="B44:I44"/>
    <mergeCell ref="C47:I47"/>
    <mergeCell ref="A32:F32"/>
    <mergeCell ref="E34:H34"/>
    <mergeCell ref="E35:H35"/>
    <mergeCell ref="E37:H37"/>
    <mergeCell ref="E38:H38"/>
    <mergeCell ref="B43:I43"/>
    <mergeCell ref="F29:H29"/>
    <mergeCell ref="A1:J2"/>
    <mergeCell ref="K1:K44"/>
    <mergeCell ref="B3:E3"/>
    <mergeCell ref="F3:J3"/>
    <mergeCell ref="B4:E4"/>
    <mergeCell ref="C7:J7"/>
    <mergeCell ref="C8:J8"/>
    <mergeCell ref="B16:J16"/>
    <mergeCell ref="F17:H17"/>
    <mergeCell ref="F19:H19"/>
    <mergeCell ref="F21:H21"/>
    <mergeCell ref="A23:J23"/>
    <mergeCell ref="B24:J24"/>
    <mergeCell ref="F25:H25"/>
    <mergeCell ref="F27:H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horizontalDpi="0" verticalDpi="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Preise 2026</vt:lpstr>
      <vt:lpstr>Preise 2027</vt:lpstr>
      <vt:lpstr>Preise 2028</vt:lpstr>
    </vt:vector>
  </TitlesOfParts>
  <Company>HausAcht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Hüsgen</dc:creator>
  <cp:lastModifiedBy>Marcus Hüsgen</cp:lastModifiedBy>
  <cp:lastPrinted>2017-02-28T21:38:44Z</cp:lastPrinted>
  <dcterms:created xsi:type="dcterms:W3CDTF">2016-03-06T00:21:49Z</dcterms:created>
  <dcterms:modified xsi:type="dcterms:W3CDTF">2026-09-01T18:47:38Z</dcterms:modified>
</cp:coreProperties>
</file>