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 Hüsgen.DESKTOP-OIHC8M3\Documents\HausAcht\Preislisten_Mietverträge_Zimmerlisten\"/>
    </mc:Choice>
  </mc:AlternateContent>
  <xr:revisionPtr revIDLastSave="0" documentId="13_ncr:1_{C1323121-EDAD-48A9-B1D8-C2ADB39A5DCE}" xr6:coauthVersionLast="47" xr6:coauthVersionMax="47" xr10:uidLastSave="{00000000-0000-0000-0000-000000000000}"/>
  <bookViews>
    <workbookView xWindow="0" yWindow="0" windowWidth="14400" windowHeight="15600" activeTab="1" xr2:uid="{00000000-000D-0000-FFFF-FFFF00000000}"/>
  </bookViews>
  <sheets>
    <sheet name="Preise 2025" sheetId="3" r:id="rId1"/>
    <sheet name="Preise 2026" sheetId="4" r:id="rId2"/>
    <sheet name="Preise 2027" sheetId="5" r:id="rId3"/>
  </sheets>
  <calcPr calcId="181029"/>
</workbook>
</file>

<file path=xl/calcChain.xml><?xml version="1.0" encoding="utf-8"?>
<calcChain xmlns="http://schemas.openxmlformats.org/spreadsheetml/2006/main">
  <c r="D40" i="5" l="1"/>
  <c r="J40" i="5" s="1"/>
  <c r="J39" i="5"/>
  <c r="D39" i="5"/>
  <c r="D38" i="5"/>
  <c r="J38" i="5" s="1"/>
  <c r="J37" i="5"/>
  <c r="D37" i="5"/>
  <c r="G30" i="5"/>
  <c r="B30" i="5"/>
  <c r="G28" i="5"/>
  <c r="B28" i="5"/>
  <c r="G26" i="5"/>
  <c r="B26" i="5"/>
  <c r="B10" i="5"/>
  <c r="G22" i="5" s="1"/>
  <c r="B5" i="5"/>
  <c r="D34" i="5" s="1"/>
  <c r="J34" i="5" s="1"/>
  <c r="B30" i="4"/>
  <c r="B28" i="4"/>
  <c r="B26" i="4"/>
  <c r="D40" i="4"/>
  <c r="J40" i="4" s="1"/>
  <c r="D39" i="4"/>
  <c r="J39" i="4" s="1"/>
  <c r="D38" i="4"/>
  <c r="J38" i="4" s="1"/>
  <c r="D37" i="4"/>
  <c r="J37" i="4" s="1"/>
  <c r="G30" i="4"/>
  <c r="G28" i="4"/>
  <c r="G26" i="4"/>
  <c r="G22" i="4"/>
  <c r="B10" i="4"/>
  <c r="G18" i="4" s="1"/>
  <c r="B5" i="4"/>
  <c r="D28" i="4" s="1"/>
  <c r="J40" i="3"/>
  <c r="J39" i="3"/>
  <c r="J38" i="3"/>
  <c r="J37" i="3"/>
  <c r="J35" i="3"/>
  <c r="J34" i="3"/>
  <c r="J32" i="3"/>
  <c r="J42" i="3" s="1"/>
  <c r="D40" i="3"/>
  <c r="D39" i="3"/>
  <c r="D38" i="3"/>
  <c r="D37" i="3"/>
  <c r="G30" i="3"/>
  <c r="G28" i="3"/>
  <c r="G26" i="3"/>
  <c r="B10" i="3"/>
  <c r="G22" i="3" s="1"/>
  <c r="B5" i="3"/>
  <c r="D27" i="3" s="1"/>
  <c r="J27" i="3" s="1"/>
  <c r="D20" i="5" l="1"/>
  <c r="D29" i="5"/>
  <c r="J29" i="5" s="1"/>
  <c r="G18" i="5"/>
  <c r="D25" i="5"/>
  <c r="J25" i="5" s="1"/>
  <c r="D17" i="5"/>
  <c r="J17" i="5" s="1"/>
  <c r="G20" i="5"/>
  <c r="D22" i="5"/>
  <c r="J22" i="5" s="1"/>
  <c r="D28" i="5"/>
  <c r="J28" i="5" s="1"/>
  <c r="D35" i="5"/>
  <c r="J35" i="5" s="1"/>
  <c r="D19" i="5"/>
  <c r="J19" i="5" s="1"/>
  <c r="D27" i="5"/>
  <c r="J27" i="5" s="1"/>
  <c r="D18" i="5"/>
  <c r="D21" i="5"/>
  <c r="J21" i="5" s="1"/>
  <c r="D26" i="5"/>
  <c r="J26" i="5" s="1"/>
  <c r="D30" i="5"/>
  <c r="J30" i="5" s="1"/>
  <c r="J28" i="4"/>
  <c r="D26" i="4"/>
  <c r="J26" i="4" s="1"/>
  <c r="D29" i="4"/>
  <c r="J29" i="4" s="1"/>
  <c r="D19" i="4"/>
  <c r="J19" i="4" s="1"/>
  <c r="D34" i="4"/>
  <c r="J34" i="4" s="1"/>
  <c r="D20" i="4"/>
  <c r="D35" i="4"/>
  <c r="J35" i="4" s="1"/>
  <c r="D25" i="4"/>
  <c r="J25" i="4" s="1"/>
  <c r="D30" i="4"/>
  <c r="J30" i="4" s="1"/>
  <c r="D17" i="4"/>
  <c r="J17" i="4" s="1"/>
  <c r="G20" i="4"/>
  <c r="D22" i="4"/>
  <c r="J22" i="4" s="1"/>
  <c r="D27" i="4"/>
  <c r="J27" i="4" s="1"/>
  <c r="D18" i="4"/>
  <c r="J18" i="4" s="1"/>
  <c r="D21" i="4"/>
  <c r="J21" i="4" s="1"/>
  <c r="D20" i="3"/>
  <c r="D34" i="3"/>
  <c r="D35" i="3"/>
  <c r="D30" i="3"/>
  <c r="J30" i="3" s="1"/>
  <c r="D25" i="3"/>
  <c r="J25" i="3" s="1"/>
  <c r="D29" i="3"/>
  <c r="J29" i="3" s="1"/>
  <c r="D26" i="3"/>
  <c r="J26" i="3" s="1"/>
  <c r="D19" i="3"/>
  <c r="J19" i="3" s="1"/>
  <c r="D18" i="3"/>
  <c r="D21" i="3"/>
  <c r="J21" i="3" s="1"/>
  <c r="D28" i="3"/>
  <c r="J28" i="3" s="1"/>
  <c r="G18" i="3"/>
  <c r="D17" i="3"/>
  <c r="J17" i="3" s="1"/>
  <c r="G20" i="3"/>
  <c r="J20" i="3" s="1"/>
  <c r="D22" i="3"/>
  <c r="J22" i="3" s="1"/>
  <c r="J20" i="5" l="1"/>
  <c r="J18" i="5"/>
  <c r="J32" i="5" s="1"/>
  <c r="J42" i="5" s="1"/>
  <c r="J20" i="4"/>
  <c r="J32" i="4" s="1"/>
  <c r="J42" i="4" s="1"/>
  <c r="J18" i="3"/>
  <c r="J48" i="5" l="1"/>
  <c r="J47" i="5"/>
  <c r="J44" i="5"/>
  <c r="J43" i="5"/>
  <c r="J48" i="4"/>
  <c r="J47" i="4"/>
  <c r="J44" i="4"/>
  <c r="J43" i="4"/>
  <c r="J48" i="3"/>
  <c r="J47" i="3"/>
  <c r="J44" i="3"/>
  <c r="J43" i="3"/>
</calcChain>
</file>

<file path=xl/sharedStrings.xml><?xml version="1.0" encoding="utf-8"?>
<sst xmlns="http://schemas.openxmlformats.org/spreadsheetml/2006/main" count="369" uniqueCount="60">
  <si>
    <t>HausAcht - Gruppenhaus</t>
  </si>
  <si>
    <t>x</t>
  </si>
  <si>
    <t>Nächte</t>
  </si>
  <si>
    <t>(für bis zu 20 Gäste)</t>
  </si>
  <si>
    <t>=</t>
  </si>
  <si>
    <t>Gäste</t>
  </si>
  <si>
    <t>KleinHausAcht – Anbau / FeWo</t>
  </si>
  <si>
    <t>Gesamtsumme</t>
  </si>
  <si>
    <t>Anreise:</t>
  </si>
  <si>
    <t>Abreise:</t>
  </si>
  <si>
    <t>Gästezahl gesamt:</t>
  </si>
  <si>
    <t>Anmietung incl. KleinHausAcht</t>
  </si>
  <si>
    <t>ja / nein Eintragen</t>
  </si>
  <si>
    <t>Übernachtungen:</t>
  </si>
  <si>
    <t>Gäste im HausAcht:</t>
  </si>
  <si>
    <t>Winterbelegung / Heizkosten:</t>
  </si>
  <si>
    <t>zuzüglich Personenpreis ab 3 Übernachtungen über 20 Gäste</t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</si>
  <si>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ab 3 Übernachtungen</t>
    </r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</si>
  <si>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1 Übernachtung</t>
    </r>
  </si>
  <si>
    <t>zuzüglich Personenpreis 1 Übernachtung über 20 Gäste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</si>
  <si>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1 Übernachtung</t>
    </r>
  </si>
  <si>
    <t>Nacht</t>
  </si>
  <si>
    <t>Nächte (Nacht)</t>
  </si>
  <si>
    <r>
      <rPr>
        <b/>
        <sz val="11"/>
        <rFont val="Times New Roman"/>
        <family val="1"/>
      </rPr>
      <t>Heizkostenpauschale</t>
    </r>
    <r>
      <rPr>
        <sz val="11"/>
        <rFont val="Times New Roman"/>
        <family val="1"/>
      </rPr>
      <t xml:space="preserve"> KleinHausAcht</t>
    </r>
  </si>
  <si>
    <r>
      <rPr>
        <b/>
        <sz val="11"/>
        <rFont val="Times New Roman"/>
        <family val="1"/>
      </rPr>
      <t>Heizkostenpauschale</t>
    </r>
    <r>
      <rPr>
        <sz val="11"/>
        <rFont val="Times New Roman"/>
        <family val="1"/>
      </rPr>
      <t xml:space="preserve"> HausAcht</t>
    </r>
  </si>
  <si>
    <t>Gesamtsumme Übernachtung(en)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</si>
  <si>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ab 3 Übernachtungen</t>
    </r>
  </si>
  <si>
    <t>"gelbe" Felder bitte ggf. ändern</t>
  </si>
  <si>
    <t>ja</t>
  </si>
  <si>
    <t>Übernachtungspreis pro "zahlendem" Gast:</t>
  </si>
  <si>
    <t>Kalkulationshilfe:</t>
  </si>
  <si>
    <t xml:space="preserve"> davon zahlende Gäste im KleinHausAcht:</t>
  </si>
  <si>
    <t>nein</t>
  </si>
  <si>
    <t>Bettwäsche-Set (3teilig)</t>
  </si>
  <si>
    <t>Handtuchset (2teilig kl.+gr)</t>
  </si>
  <si>
    <t>incl. Kleinkinder (bis einschl. 4 Jahre)</t>
  </si>
  <si>
    <t>ohne Kleinkinder (bis einschl. 4 Jahre)</t>
  </si>
  <si>
    <t>Übernachtungspreis pro Gast incl. Kleinkinder:</t>
  </si>
  <si>
    <t>Service Endreinigung nach Aufwand HausAcht max. 170,00 Euro)</t>
  </si>
  <si>
    <t>Service Endreinigung nach Aufwand</t>
  </si>
  <si>
    <t>Service Bettwäsche (3teilig) für die ganze Gruppe</t>
  </si>
  <si>
    <t>Service Handtücher (2teilig, kl. + gr.) für die ganze Gruppe</t>
  </si>
  <si>
    <t>"zahlende" Gästezahl gesamt:</t>
  </si>
  <si>
    <t>Service Endreinigung nach Aufwand KleinHausAcht max. 35,00 Euro)</t>
  </si>
  <si>
    <t>Die Abrechnung erfolgt anschließend nach der tatschächlichen Gästezahl. Diese Tabelle ist nur eine Kalkulationshilfe. Maßgeblich für die finale Abrechnung sind die auf der Homepage hinterlegten Belegungspreise</t>
  </si>
  <si>
    <t>Maximalpreis, in der Regel 115,00 Euro</t>
  </si>
  <si>
    <t>Maximalpreis, in der Regel 20,00 Euro</t>
  </si>
  <si>
    <t>Übernachtungspr. pro "Teilnehmerpreis zahlendem" Gast:</t>
  </si>
  <si>
    <t>Gesamt-Belegungspreis pro "Teilnehmerpreis zahlendem" Gast:</t>
  </si>
  <si>
    <t>Kalkulation für Klassenfahrten, Reiseveranstalter, usw. bei denen nicht jeder Gast einen Teilnehmerbeitrag zahlt:</t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</si>
  <si>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2 Übernachtungen</t>
    </r>
  </si>
  <si>
    <t>zuzügl. Personenpreis 2 Übernachtungen über 20 Gäste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</si>
  <si>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2 Übernachtungen</t>
    </r>
  </si>
  <si>
    <t>zuzügl. Personenpreis 2 Übernachtungen</t>
  </si>
  <si>
    <t>zuzügl. Personenpreis 1 Übernachtung</t>
  </si>
  <si>
    <t>zuzügl. Personenpreis ab 3 Übernachtungen</t>
  </si>
  <si>
    <t>ACHTUNG Preistabelle 2025, ggf. anderen Reiter verwenden</t>
  </si>
  <si>
    <t>Gäste die keinen "Teilnehmerpreis" bezahlen:</t>
  </si>
  <si>
    <t>ACHTUNG Preistabelle 2026, ggf. anderen Reiter verwenden</t>
  </si>
  <si>
    <t>ACHTUNG Preistabelle 2027, ggf. anderen Reiter verwenden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</si>
</sst>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[$-F800]dddd\,\ mmmm\ dd\,\ yyyy"/>
  </numFmts>
  <fonts count="5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8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8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8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9" fontId="1" fillId="0" borderId="0" xfId="0" applyNumberFormat="1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8" fontId="1" fillId="0" borderId="4" xfId="0" applyNumberFormat="1" applyFont="1" applyBorder="1"/>
    <xf numFmtId="8" fontId="1" fillId="3" borderId="5" xfId="0" applyNumberFormat="1" applyFont="1" applyFill="1" applyBorder="1"/>
    <xf numFmtId="0" fontId="1" fillId="0" borderId="0" xfId="0" applyFont="1" applyAlignment="1">
      <alignment wrapText="1"/>
    </xf>
    <xf numFmtId="8" fontId="1" fillId="3" borderId="4" xfId="0" applyNumberFormat="1" applyFont="1" applyFill="1" applyBorder="1"/>
    <xf numFmtId="0" fontId="1" fillId="3" borderId="5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8" fontId="1" fillId="3" borderId="0" xfId="0" applyNumberFormat="1" applyFont="1" applyFill="1"/>
    <xf numFmtId="0" fontId="4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8" fontId="1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3" fillId="3" borderId="0" xfId="0" applyFont="1" applyFill="1" applyAlignment="1">
      <alignment wrapText="1"/>
    </xf>
    <xf numFmtId="164" fontId="1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5B9D-5941-46E3-87CC-E1E9FD7E665E}">
  <sheetPr>
    <tabColor theme="7" tint="0.79998168889431442"/>
  </sheetPr>
  <dimension ref="A1:K48"/>
  <sheetViews>
    <sheetView zoomScaleNormal="100" workbookViewId="0">
      <selection activeCell="B3" sqref="B3:E3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5" t="s">
        <v>56</v>
      </c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5"/>
    </row>
    <row r="3" spans="1:11" x14ac:dyDescent="0.25">
      <c r="A3" s="12" t="s">
        <v>8</v>
      </c>
      <c r="B3" s="39">
        <v>45705</v>
      </c>
      <c r="C3" s="39"/>
      <c r="D3" s="39"/>
      <c r="E3" s="39"/>
      <c r="F3" s="40" t="s">
        <v>27</v>
      </c>
      <c r="G3" s="41"/>
      <c r="H3" s="41"/>
      <c r="I3" s="41"/>
      <c r="J3" s="42"/>
      <c r="K3" s="35"/>
    </row>
    <row r="4" spans="1:11" x14ac:dyDescent="0.25">
      <c r="A4" s="12" t="s">
        <v>9</v>
      </c>
      <c r="B4" s="39">
        <v>45709</v>
      </c>
      <c r="C4" s="39"/>
      <c r="D4" s="39"/>
      <c r="E4" s="39"/>
      <c r="K4" s="35"/>
    </row>
    <row r="5" spans="1:11" x14ac:dyDescent="0.25">
      <c r="A5" s="12" t="s">
        <v>13</v>
      </c>
      <c r="B5" s="12">
        <f>B4-B3</f>
        <v>4</v>
      </c>
      <c r="K5" s="35"/>
    </row>
    <row r="6" spans="1:11" x14ac:dyDescent="0.25">
      <c r="A6" s="12" t="s">
        <v>11</v>
      </c>
      <c r="B6" s="15" t="s">
        <v>28</v>
      </c>
      <c r="C6" s="16" t="s">
        <v>12</v>
      </c>
      <c r="K6" s="35"/>
    </row>
    <row r="7" spans="1:11" x14ac:dyDescent="0.25">
      <c r="A7" s="12" t="s">
        <v>10</v>
      </c>
      <c r="B7" s="15">
        <v>33</v>
      </c>
      <c r="C7" s="43" t="s">
        <v>35</v>
      </c>
      <c r="D7" s="43"/>
      <c r="E7" s="43"/>
      <c r="F7" s="43"/>
      <c r="G7" s="43"/>
      <c r="H7" s="43"/>
      <c r="I7" s="43"/>
      <c r="J7" s="43"/>
      <c r="K7" s="35"/>
    </row>
    <row r="8" spans="1:11" x14ac:dyDescent="0.25">
      <c r="A8" s="12" t="s">
        <v>42</v>
      </c>
      <c r="B8" s="15">
        <v>33</v>
      </c>
      <c r="C8" s="43" t="s">
        <v>36</v>
      </c>
      <c r="D8" s="43"/>
      <c r="E8" s="43"/>
      <c r="F8" s="43"/>
      <c r="G8" s="43"/>
      <c r="H8" s="43"/>
      <c r="I8" s="43"/>
      <c r="J8" s="43"/>
      <c r="K8" s="35"/>
    </row>
    <row r="9" spans="1:11" x14ac:dyDescent="0.25">
      <c r="A9" s="12" t="s">
        <v>31</v>
      </c>
      <c r="B9" s="15">
        <v>4</v>
      </c>
      <c r="C9" s="16"/>
      <c r="K9" s="35"/>
    </row>
    <row r="10" spans="1:11" x14ac:dyDescent="0.25">
      <c r="A10" s="12" t="s">
        <v>14</v>
      </c>
      <c r="B10" s="12">
        <f>B8-B9</f>
        <v>29</v>
      </c>
      <c r="C10" s="16"/>
      <c r="K10" s="35"/>
    </row>
    <row r="11" spans="1:11" x14ac:dyDescent="0.25">
      <c r="A11" s="12" t="s">
        <v>15</v>
      </c>
      <c r="B11" s="15" t="s">
        <v>28</v>
      </c>
      <c r="C11" s="16" t="s">
        <v>12</v>
      </c>
      <c r="K11" s="35"/>
    </row>
    <row r="12" spans="1:11" x14ac:dyDescent="0.25">
      <c r="A12" s="12" t="s">
        <v>39</v>
      </c>
      <c r="B12" s="15" t="s">
        <v>28</v>
      </c>
      <c r="C12" s="16" t="s">
        <v>12</v>
      </c>
      <c r="K12" s="35"/>
    </row>
    <row r="13" spans="1:11" x14ac:dyDescent="0.25">
      <c r="A13" s="12" t="s">
        <v>40</v>
      </c>
      <c r="B13" s="15" t="s">
        <v>32</v>
      </c>
      <c r="C13" s="16" t="s">
        <v>12</v>
      </c>
      <c r="K13" s="35"/>
    </row>
    <row r="14" spans="1:11" x14ac:dyDescent="0.25">
      <c r="A14" s="12" t="s">
        <v>41</v>
      </c>
      <c r="B14" s="15" t="s">
        <v>32</v>
      </c>
      <c r="C14" s="16" t="s">
        <v>12</v>
      </c>
      <c r="K14" s="35"/>
    </row>
    <row r="15" spans="1:11" x14ac:dyDescent="0.25">
      <c r="K15" s="35"/>
    </row>
    <row r="16" spans="1:11" ht="15.75" thickBot="1" x14ac:dyDescent="0.3">
      <c r="A16" s="17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5"/>
    </row>
    <row r="17" spans="1:11" ht="14.45" customHeight="1" thickBot="1" x14ac:dyDescent="0.3">
      <c r="A17" s="7" t="s">
        <v>18</v>
      </c>
      <c r="B17" s="2">
        <v>545</v>
      </c>
      <c r="C17" s="9" t="s">
        <v>1</v>
      </c>
      <c r="D17" s="3" t="str">
        <f>IF($B$5=1,$B$5,"0")</f>
        <v>0</v>
      </c>
      <c r="E17" s="7" t="s">
        <v>21</v>
      </c>
      <c r="F17" s="33" t="s">
        <v>3</v>
      </c>
      <c r="G17" s="33"/>
      <c r="H17" s="33"/>
      <c r="I17" s="7" t="s">
        <v>4</v>
      </c>
      <c r="J17" s="4">
        <f>B17*D17</f>
        <v>0</v>
      </c>
      <c r="K17" s="35"/>
    </row>
    <row r="18" spans="1:11" ht="14.45" customHeight="1" thickBot="1" x14ac:dyDescent="0.3">
      <c r="A18" s="7" t="s">
        <v>19</v>
      </c>
      <c r="B18" s="2">
        <v>20.7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5"/>
    </row>
    <row r="19" spans="1:11" ht="14.45" customHeight="1" thickBot="1" x14ac:dyDescent="0.3">
      <c r="A19" s="7" t="s">
        <v>50</v>
      </c>
      <c r="B19" s="2">
        <v>440</v>
      </c>
      <c r="C19" s="9" t="s">
        <v>1</v>
      </c>
      <c r="D19" s="3" t="str">
        <f>IF($B$5=2,$B$5,"0")</f>
        <v>0</v>
      </c>
      <c r="E19" s="7" t="s">
        <v>2</v>
      </c>
      <c r="F19" s="33" t="s">
        <v>3</v>
      </c>
      <c r="G19" s="33"/>
      <c r="H19" s="33"/>
      <c r="I19" s="7" t="s">
        <v>4</v>
      </c>
      <c r="J19" s="4">
        <f>B19*D19</f>
        <v>0</v>
      </c>
      <c r="K19" s="35"/>
    </row>
    <row r="20" spans="1:11" ht="14.45" customHeight="1" thickBot="1" x14ac:dyDescent="0.3">
      <c r="A20" s="7" t="s">
        <v>51</v>
      </c>
      <c r="B20" s="2">
        <v>15.25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5"/>
    </row>
    <row r="21" spans="1:11" ht="14.45" customHeight="1" thickBot="1" x14ac:dyDescent="0.3">
      <c r="A21" s="7" t="s">
        <v>17</v>
      </c>
      <c r="B21" s="2">
        <v>360</v>
      </c>
      <c r="C21" s="9" t="s">
        <v>1</v>
      </c>
      <c r="D21" s="6">
        <f>IF($B$5&gt;2,$B$5,"0")</f>
        <v>4</v>
      </c>
      <c r="E21" s="7" t="s">
        <v>2</v>
      </c>
      <c r="F21" s="33" t="s">
        <v>3</v>
      </c>
      <c r="G21" s="33"/>
      <c r="H21" s="33"/>
      <c r="I21" s="7" t="s">
        <v>4</v>
      </c>
      <c r="J21" s="4">
        <f>B21*D21</f>
        <v>1440</v>
      </c>
      <c r="K21" s="35"/>
    </row>
    <row r="22" spans="1:11" ht="14.45" customHeight="1" thickBot="1" x14ac:dyDescent="0.3">
      <c r="A22" s="7" t="s">
        <v>16</v>
      </c>
      <c r="B22" s="2">
        <v>13.25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477</v>
      </c>
      <c r="K22" s="35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5"/>
    </row>
    <row r="24" spans="1:11" ht="15.75" thickBot="1" x14ac:dyDescent="0.3">
      <c r="A24" s="17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5"/>
    </row>
    <row r="25" spans="1:11" ht="14.45" customHeight="1" thickBot="1" x14ac:dyDescent="0.3">
      <c r="A25" s="7" t="s">
        <v>20</v>
      </c>
      <c r="B25" s="2">
        <v>31</v>
      </c>
      <c r="C25" s="9" t="s">
        <v>1</v>
      </c>
      <c r="D25" s="3" t="str">
        <f>IF($B$6="ja",IF($B$5=1,$B$5,"0"),"0")</f>
        <v>0</v>
      </c>
      <c r="E25" s="7" t="s">
        <v>21</v>
      </c>
      <c r="F25" s="33"/>
      <c r="G25" s="33"/>
      <c r="H25" s="33"/>
      <c r="I25" s="7" t="s">
        <v>4</v>
      </c>
      <c r="J25" s="4">
        <f>B25*D25</f>
        <v>0</v>
      </c>
      <c r="K25" s="35"/>
    </row>
    <row r="26" spans="1:11" ht="14.45" customHeight="1" thickBot="1" x14ac:dyDescent="0.3">
      <c r="A26" s="7" t="s">
        <v>54</v>
      </c>
      <c r="B26" s="2">
        <v>20.7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5"/>
    </row>
    <row r="27" spans="1:11" ht="14.45" customHeight="1" thickBot="1" x14ac:dyDescent="0.3">
      <c r="A27" s="7" t="s">
        <v>52</v>
      </c>
      <c r="B27" s="2">
        <v>20.8</v>
      </c>
      <c r="C27" s="9" t="s">
        <v>1</v>
      </c>
      <c r="D27" s="3" t="str">
        <f>IF($B$6="ja",IF($B$5=2,$B$5,"0"),"0")</f>
        <v>0</v>
      </c>
      <c r="E27" s="7" t="s">
        <v>2</v>
      </c>
      <c r="F27" s="33"/>
      <c r="G27" s="33"/>
      <c r="H27" s="33"/>
      <c r="I27" s="7" t="s">
        <v>4</v>
      </c>
      <c r="J27" s="4">
        <f>B27*D27</f>
        <v>0</v>
      </c>
      <c r="K27" s="35"/>
    </row>
    <row r="28" spans="1:11" ht="14.45" customHeight="1" thickBot="1" x14ac:dyDescent="0.3">
      <c r="A28" s="7" t="s">
        <v>53</v>
      </c>
      <c r="B28" s="2">
        <v>15.25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5"/>
    </row>
    <row r="29" spans="1:11" ht="14.45" customHeight="1" thickBot="1" x14ac:dyDescent="0.3">
      <c r="A29" s="7" t="s">
        <v>26</v>
      </c>
      <c r="B29" s="2">
        <v>15.6</v>
      </c>
      <c r="C29" s="9" t="s">
        <v>1</v>
      </c>
      <c r="D29" s="3">
        <f>IF($B$6="ja",IF($B$5&gt;2,$B$5,"0"),"0")</f>
        <v>4</v>
      </c>
      <c r="E29" s="7" t="s">
        <v>2</v>
      </c>
      <c r="F29" s="33"/>
      <c r="G29" s="33"/>
      <c r="H29" s="33"/>
      <c r="I29" s="7" t="s">
        <v>4</v>
      </c>
      <c r="J29" s="4">
        <f>B29*D29</f>
        <v>62.4</v>
      </c>
      <c r="K29" s="35"/>
    </row>
    <row r="30" spans="1:11" ht="14.45" customHeight="1" thickBot="1" x14ac:dyDescent="0.3">
      <c r="A30" s="7" t="s">
        <v>55</v>
      </c>
      <c r="B30" s="2">
        <v>13.25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212</v>
      </c>
      <c r="K30" s="35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5"/>
    </row>
    <row r="32" spans="1:11" ht="15.75" thickBot="1" x14ac:dyDescent="0.3">
      <c r="A32" s="32" t="s">
        <v>25</v>
      </c>
      <c r="B32" s="32"/>
      <c r="C32" s="32"/>
      <c r="D32" s="32"/>
      <c r="E32" s="32"/>
      <c r="F32" s="32"/>
      <c r="G32" s="7"/>
      <c r="H32" s="7"/>
      <c r="I32" s="7"/>
      <c r="J32" s="31">
        <f>SUM(J17:J31)</f>
        <v>2191.4</v>
      </c>
      <c r="K32" s="35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5"/>
    </row>
    <row r="34" spans="1:11" ht="14.45" customHeight="1" thickBot="1" x14ac:dyDescent="0.3">
      <c r="A34" s="7" t="s">
        <v>24</v>
      </c>
      <c r="B34" s="2">
        <v>47</v>
      </c>
      <c r="C34" s="9" t="s">
        <v>1</v>
      </c>
      <c r="D34" s="3">
        <f>IF($B$11="ja",$B$5,0)</f>
        <v>4</v>
      </c>
      <c r="E34" s="33" t="s">
        <v>22</v>
      </c>
      <c r="F34" s="33"/>
      <c r="G34" s="33"/>
      <c r="H34" s="33"/>
      <c r="I34" s="7" t="s">
        <v>4</v>
      </c>
      <c r="J34" s="4">
        <f>B34*D34</f>
        <v>188</v>
      </c>
      <c r="K34" s="35"/>
    </row>
    <row r="35" spans="1:11" ht="14.45" customHeight="1" thickBot="1" x14ac:dyDescent="0.3">
      <c r="A35" s="7" t="s">
        <v>23</v>
      </c>
      <c r="B35" s="2">
        <v>8</v>
      </c>
      <c r="C35" s="9" t="s">
        <v>1</v>
      </c>
      <c r="D35" s="3">
        <f>IF(IF($B$6="ja",$B$5,0),IF($B$11="ja",$B$5,0),0)</f>
        <v>4</v>
      </c>
      <c r="E35" s="33" t="s">
        <v>22</v>
      </c>
      <c r="F35" s="33"/>
      <c r="G35" s="33"/>
      <c r="H35" s="33"/>
      <c r="I35" s="7" t="s">
        <v>4</v>
      </c>
      <c r="J35" s="4">
        <f>B35*D35</f>
        <v>32</v>
      </c>
      <c r="K35" s="35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5"/>
    </row>
    <row r="37" spans="1:11" ht="14.45" customHeight="1" thickBot="1" x14ac:dyDescent="0.3">
      <c r="A37" s="16" t="s">
        <v>38</v>
      </c>
      <c r="B37" s="2">
        <v>170</v>
      </c>
      <c r="C37" s="9" t="s">
        <v>1</v>
      </c>
      <c r="D37" s="3">
        <f>IF($B$12="ja",1,0)</f>
        <v>1</v>
      </c>
      <c r="E37" s="34" t="s">
        <v>45</v>
      </c>
      <c r="F37" s="34"/>
      <c r="G37" s="34"/>
      <c r="H37" s="34"/>
      <c r="I37" s="7" t="s">
        <v>4</v>
      </c>
      <c r="J37" s="4">
        <f>B37*D37</f>
        <v>170</v>
      </c>
      <c r="K37" s="35"/>
    </row>
    <row r="38" spans="1:11" ht="14.45" customHeight="1" thickBot="1" x14ac:dyDescent="0.3">
      <c r="A38" s="16" t="s">
        <v>43</v>
      </c>
      <c r="B38" s="2">
        <v>35</v>
      </c>
      <c r="C38" s="9" t="s">
        <v>1</v>
      </c>
      <c r="D38" s="3">
        <f>IF($B$6="ja",IF($B$12="ja",1,"0"),"0")</f>
        <v>1</v>
      </c>
      <c r="E38" s="34" t="s">
        <v>46</v>
      </c>
      <c r="F38" s="34"/>
      <c r="G38" s="34"/>
      <c r="H38" s="34"/>
      <c r="I38" s="7"/>
      <c r="J38" s="4">
        <f>B38*D38</f>
        <v>35</v>
      </c>
      <c r="K38" s="35"/>
    </row>
    <row r="39" spans="1:11" ht="14.45" customHeight="1" thickBot="1" x14ac:dyDescent="0.3">
      <c r="A39" s="7" t="s">
        <v>33</v>
      </c>
      <c r="B39" s="2">
        <v>8.75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5"/>
    </row>
    <row r="40" spans="1:11" ht="14.45" customHeight="1" thickBot="1" x14ac:dyDescent="0.3">
      <c r="A40" s="7" t="s">
        <v>34</v>
      </c>
      <c r="B40" s="2">
        <v>4.75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5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5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2616.4</v>
      </c>
      <c r="K42" s="35"/>
    </row>
    <row r="43" spans="1:11" ht="16.5" thickTop="1" thickBot="1" x14ac:dyDescent="0.3">
      <c r="A43" s="24" t="s">
        <v>30</v>
      </c>
      <c r="B43" s="44" t="s">
        <v>37</v>
      </c>
      <c r="C43" s="44"/>
      <c r="D43" s="44"/>
      <c r="E43" s="44"/>
      <c r="F43" s="44"/>
      <c r="G43" s="44"/>
      <c r="H43" s="44"/>
      <c r="I43" s="44"/>
      <c r="J43" s="21">
        <f>J42/B5/B7</f>
        <v>19.82121212121212</v>
      </c>
      <c r="K43" s="35"/>
    </row>
    <row r="44" spans="1:11" ht="15.75" thickBot="1" x14ac:dyDescent="0.3">
      <c r="A44" s="25" t="s">
        <v>30</v>
      </c>
      <c r="B44" s="45" t="s">
        <v>29</v>
      </c>
      <c r="C44" s="45"/>
      <c r="D44" s="45"/>
      <c r="E44" s="45"/>
      <c r="F44" s="45"/>
      <c r="G44" s="45"/>
      <c r="H44" s="45"/>
      <c r="I44" s="45"/>
      <c r="J44" s="23">
        <f>J42/B5/B8</f>
        <v>19.82121212121212</v>
      </c>
      <c r="K44" s="35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57</v>
      </c>
      <c r="B47" s="28">
        <v>5</v>
      </c>
      <c r="C47" s="37" t="s">
        <v>47</v>
      </c>
      <c r="D47" s="37"/>
      <c r="E47" s="37"/>
      <c r="F47" s="37"/>
      <c r="G47" s="37"/>
      <c r="H47" s="37"/>
      <c r="I47" s="37"/>
      <c r="J47" s="26">
        <f>J42/(B7-B47)/B5</f>
        <v>23.360714285714288</v>
      </c>
      <c r="K47" s="27"/>
    </row>
    <row r="48" spans="1:11" x14ac:dyDescent="0.25">
      <c r="I48" s="12" t="s">
        <v>48</v>
      </c>
      <c r="J48" s="26">
        <f>J42/(B7-B47)</f>
        <v>93.44285714285715</v>
      </c>
      <c r="K48" s="27"/>
    </row>
  </sheetData>
  <mergeCells count="24"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  <mergeCell ref="F21:H21"/>
    <mergeCell ref="A23:J23"/>
    <mergeCell ref="B24:J24"/>
    <mergeCell ref="F25:H25"/>
    <mergeCell ref="F27:H27"/>
    <mergeCell ref="B44:I44"/>
    <mergeCell ref="C47:I47"/>
    <mergeCell ref="A32:F32"/>
    <mergeCell ref="E34:H34"/>
    <mergeCell ref="E35:H35"/>
    <mergeCell ref="E37:H37"/>
    <mergeCell ref="E38:H38"/>
    <mergeCell ref="B43:I4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8D99-81FC-47EF-8ECC-10771C82F77F}">
  <sheetPr>
    <tabColor theme="7" tint="0.39997558519241921"/>
  </sheetPr>
  <dimension ref="A1:K48"/>
  <sheetViews>
    <sheetView tabSelected="1" zoomScaleNormal="100" workbookViewId="0">
      <selection activeCell="B3" sqref="B3:E3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5" t="s">
        <v>58</v>
      </c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5"/>
    </row>
    <row r="3" spans="1:11" x14ac:dyDescent="0.25">
      <c r="A3" s="12" t="s">
        <v>8</v>
      </c>
      <c r="B3" s="39">
        <v>46069</v>
      </c>
      <c r="C3" s="39"/>
      <c r="D3" s="39"/>
      <c r="E3" s="39"/>
      <c r="F3" s="40" t="s">
        <v>27</v>
      </c>
      <c r="G3" s="41"/>
      <c r="H3" s="41"/>
      <c r="I3" s="41"/>
      <c r="J3" s="42"/>
      <c r="K3" s="35"/>
    </row>
    <row r="4" spans="1:11" x14ac:dyDescent="0.25">
      <c r="A4" s="12" t="s">
        <v>9</v>
      </c>
      <c r="B4" s="39">
        <v>46073</v>
      </c>
      <c r="C4" s="39"/>
      <c r="D4" s="39"/>
      <c r="E4" s="39"/>
      <c r="K4" s="35"/>
    </row>
    <row r="5" spans="1:11" x14ac:dyDescent="0.25">
      <c r="A5" s="12" t="s">
        <v>13</v>
      </c>
      <c r="B5" s="12">
        <f>B4-B3</f>
        <v>4</v>
      </c>
      <c r="K5" s="35"/>
    </row>
    <row r="6" spans="1:11" x14ac:dyDescent="0.25">
      <c r="A6" s="12" t="s">
        <v>11</v>
      </c>
      <c r="B6" s="15" t="s">
        <v>28</v>
      </c>
      <c r="C6" s="16" t="s">
        <v>12</v>
      </c>
      <c r="K6" s="35"/>
    </row>
    <row r="7" spans="1:11" x14ac:dyDescent="0.25">
      <c r="A7" s="12" t="s">
        <v>10</v>
      </c>
      <c r="B7" s="15">
        <v>33</v>
      </c>
      <c r="C7" s="43" t="s">
        <v>35</v>
      </c>
      <c r="D7" s="43"/>
      <c r="E7" s="43"/>
      <c r="F7" s="43"/>
      <c r="G7" s="43"/>
      <c r="H7" s="43"/>
      <c r="I7" s="43"/>
      <c r="J7" s="43"/>
      <c r="K7" s="35"/>
    </row>
    <row r="8" spans="1:11" x14ac:dyDescent="0.25">
      <c r="A8" s="12" t="s">
        <v>42</v>
      </c>
      <c r="B8" s="15">
        <v>33</v>
      </c>
      <c r="C8" s="43" t="s">
        <v>36</v>
      </c>
      <c r="D8" s="43"/>
      <c r="E8" s="43"/>
      <c r="F8" s="43"/>
      <c r="G8" s="43"/>
      <c r="H8" s="43"/>
      <c r="I8" s="43"/>
      <c r="J8" s="43"/>
      <c r="K8" s="35"/>
    </row>
    <row r="9" spans="1:11" x14ac:dyDescent="0.25">
      <c r="A9" s="12" t="s">
        <v>31</v>
      </c>
      <c r="B9" s="15">
        <v>4</v>
      </c>
      <c r="C9" s="16"/>
      <c r="K9" s="35"/>
    </row>
    <row r="10" spans="1:11" x14ac:dyDescent="0.25">
      <c r="A10" s="12" t="s">
        <v>14</v>
      </c>
      <c r="B10" s="12">
        <f>B8-B9</f>
        <v>29</v>
      </c>
      <c r="C10" s="16"/>
      <c r="K10" s="35"/>
    </row>
    <row r="11" spans="1:11" x14ac:dyDescent="0.25">
      <c r="A11" s="12" t="s">
        <v>15</v>
      </c>
      <c r="B11" s="15" t="s">
        <v>28</v>
      </c>
      <c r="C11" s="16" t="s">
        <v>12</v>
      </c>
      <c r="K11" s="35"/>
    </row>
    <row r="12" spans="1:11" x14ac:dyDescent="0.25">
      <c r="A12" s="12" t="s">
        <v>39</v>
      </c>
      <c r="B12" s="15" t="s">
        <v>28</v>
      </c>
      <c r="C12" s="16" t="s">
        <v>12</v>
      </c>
      <c r="K12" s="35"/>
    </row>
    <row r="13" spans="1:11" x14ac:dyDescent="0.25">
      <c r="A13" s="12" t="s">
        <v>40</v>
      </c>
      <c r="B13" s="15" t="s">
        <v>32</v>
      </c>
      <c r="C13" s="16" t="s">
        <v>12</v>
      </c>
      <c r="K13" s="35"/>
    </row>
    <row r="14" spans="1:11" x14ac:dyDescent="0.25">
      <c r="A14" s="12" t="s">
        <v>41</v>
      </c>
      <c r="B14" s="15" t="s">
        <v>32</v>
      </c>
      <c r="C14" s="16" t="s">
        <v>12</v>
      </c>
      <c r="K14" s="35"/>
    </row>
    <row r="15" spans="1:11" x14ac:dyDescent="0.25">
      <c r="K15" s="35"/>
    </row>
    <row r="16" spans="1:11" ht="15.75" thickBot="1" x14ac:dyDescent="0.3">
      <c r="A16" s="17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5"/>
    </row>
    <row r="17" spans="1:11" ht="14.45" customHeight="1" thickBot="1" x14ac:dyDescent="0.3">
      <c r="A17" s="7" t="s">
        <v>18</v>
      </c>
      <c r="B17" s="2">
        <v>560</v>
      </c>
      <c r="C17" s="9" t="s">
        <v>1</v>
      </c>
      <c r="D17" s="3" t="str">
        <f>IF($B$5=1,$B$5,"0")</f>
        <v>0</v>
      </c>
      <c r="E17" s="7" t="s">
        <v>21</v>
      </c>
      <c r="F17" s="33" t="s">
        <v>3</v>
      </c>
      <c r="G17" s="33"/>
      <c r="H17" s="33"/>
      <c r="I17" s="7" t="s">
        <v>4</v>
      </c>
      <c r="J17" s="4">
        <f>B17*D17</f>
        <v>0</v>
      </c>
      <c r="K17" s="35"/>
    </row>
    <row r="18" spans="1:11" ht="14.45" customHeight="1" thickBot="1" x14ac:dyDescent="0.3">
      <c r="A18" s="7" t="s">
        <v>19</v>
      </c>
      <c r="B18" s="2">
        <v>21.5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5"/>
    </row>
    <row r="19" spans="1:11" ht="14.45" customHeight="1" thickBot="1" x14ac:dyDescent="0.3">
      <c r="A19" s="7" t="s">
        <v>50</v>
      </c>
      <c r="B19" s="2">
        <v>450</v>
      </c>
      <c r="C19" s="9" t="s">
        <v>1</v>
      </c>
      <c r="D19" s="3" t="str">
        <f>IF($B$5=2,$B$5,"0")</f>
        <v>0</v>
      </c>
      <c r="E19" s="7" t="s">
        <v>2</v>
      </c>
      <c r="F19" s="33" t="s">
        <v>3</v>
      </c>
      <c r="G19" s="33"/>
      <c r="H19" s="33"/>
      <c r="I19" s="7" t="s">
        <v>4</v>
      </c>
      <c r="J19" s="4">
        <f>B19*D19</f>
        <v>0</v>
      </c>
      <c r="K19" s="35"/>
    </row>
    <row r="20" spans="1:11" ht="14.45" customHeight="1" thickBot="1" x14ac:dyDescent="0.3">
      <c r="A20" s="7" t="s">
        <v>51</v>
      </c>
      <c r="B20" s="2">
        <v>15.5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5"/>
    </row>
    <row r="21" spans="1:11" ht="14.45" customHeight="1" thickBot="1" x14ac:dyDescent="0.3">
      <c r="A21" s="7" t="s">
        <v>17</v>
      </c>
      <c r="B21" s="2">
        <v>370</v>
      </c>
      <c r="C21" s="9" t="s">
        <v>1</v>
      </c>
      <c r="D21" s="6">
        <f>IF($B$5&gt;2,$B$5,"0")</f>
        <v>4</v>
      </c>
      <c r="E21" s="7" t="s">
        <v>2</v>
      </c>
      <c r="F21" s="33" t="s">
        <v>3</v>
      </c>
      <c r="G21" s="33"/>
      <c r="H21" s="33"/>
      <c r="I21" s="7" t="s">
        <v>4</v>
      </c>
      <c r="J21" s="4">
        <f>B21*D21</f>
        <v>1480</v>
      </c>
      <c r="K21" s="35"/>
    </row>
    <row r="22" spans="1:11" ht="14.45" customHeight="1" thickBot="1" x14ac:dyDescent="0.3">
      <c r="A22" s="7" t="s">
        <v>16</v>
      </c>
      <c r="B22" s="2">
        <v>13.5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486</v>
      </c>
      <c r="K22" s="35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5"/>
    </row>
    <row r="24" spans="1:11" ht="15.75" thickBot="1" x14ac:dyDescent="0.3">
      <c r="A24" s="17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5"/>
    </row>
    <row r="25" spans="1:11" ht="14.45" customHeight="1" thickBot="1" x14ac:dyDescent="0.3">
      <c r="A25" s="7" t="s">
        <v>20</v>
      </c>
      <c r="B25" s="2">
        <v>32</v>
      </c>
      <c r="C25" s="9" t="s">
        <v>1</v>
      </c>
      <c r="D25" s="3" t="str">
        <f>IF($B$6="ja",IF($B$5=1,$B$5,"0"),"0")</f>
        <v>0</v>
      </c>
      <c r="E25" s="7" t="s">
        <v>21</v>
      </c>
      <c r="F25" s="33"/>
      <c r="G25" s="33"/>
      <c r="H25" s="33"/>
      <c r="I25" s="7" t="s">
        <v>4</v>
      </c>
      <c r="J25" s="4">
        <f>B25*D25</f>
        <v>0</v>
      </c>
      <c r="K25" s="35"/>
    </row>
    <row r="26" spans="1:11" ht="14.45" customHeight="1" thickBot="1" x14ac:dyDescent="0.3">
      <c r="A26" s="7" t="s">
        <v>54</v>
      </c>
      <c r="B26" s="2">
        <f>B18</f>
        <v>21.5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5"/>
    </row>
    <row r="27" spans="1:11" ht="14.45" customHeight="1" thickBot="1" x14ac:dyDescent="0.3">
      <c r="A27" s="7" t="s">
        <v>52</v>
      </c>
      <c r="B27" s="2">
        <v>21.3</v>
      </c>
      <c r="C27" s="9" t="s">
        <v>1</v>
      </c>
      <c r="D27" s="3" t="str">
        <f>IF($B$6="ja",IF($B$5=2,$B$5,"0"),"0")</f>
        <v>0</v>
      </c>
      <c r="E27" s="7" t="s">
        <v>2</v>
      </c>
      <c r="F27" s="33"/>
      <c r="G27" s="33"/>
      <c r="H27" s="33"/>
      <c r="I27" s="7" t="s">
        <v>4</v>
      </c>
      <c r="J27" s="4">
        <f>B27*D27</f>
        <v>0</v>
      </c>
      <c r="K27" s="35"/>
    </row>
    <row r="28" spans="1:11" ht="14.45" customHeight="1" thickBot="1" x14ac:dyDescent="0.3">
      <c r="A28" s="7" t="s">
        <v>53</v>
      </c>
      <c r="B28" s="2">
        <f>B20</f>
        <v>15.5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5"/>
    </row>
    <row r="29" spans="1:11" ht="14.45" customHeight="1" thickBot="1" x14ac:dyDescent="0.3">
      <c r="A29" s="7" t="s">
        <v>26</v>
      </c>
      <c r="B29" s="2">
        <v>16</v>
      </c>
      <c r="C29" s="9" t="s">
        <v>1</v>
      </c>
      <c r="D29" s="3">
        <f>IF($B$6="ja",IF($B$5&gt;2,$B$5,"0"),"0")</f>
        <v>4</v>
      </c>
      <c r="E29" s="7" t="s">
        <v>2</v>
      </c>
      <c r="F29" s="33"/>
      <c r="G29" s="33"/>
      <c r="H29" s="33"/>
      <c r="I29" s="7" t="s">
        <v>4</v>
      </c>
      <c r="J29" s="4">
        <f>B29*D29</f>
        <v>64</v>
      </c>
      <c r="K29" s="35"/>
    </row>
    <row r="30" spans="1:11" ht="14.45" customHeight="1" thickBot="1" x14ac:dyDescent="0.3">
      <c r="A30" s="7" t="s">
        <v>55</v>
      </c>
      <c r="B30" s="2">
        <f>B22</f>
        <v>13.5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216</v>
      </c>
      <c r="K30" s="35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5"/>
    </row>
    <row r="32" spans="1:11" ht="15.75" thickBot="1" x14ac:dyDescent="0.3">
      <c r="A32" s="32" t="s">
        <v>25</v>
      </c>
      <c r="B32" s="32"/>
      <c r="C32" s="32"/>
      <c r="D32" s="32"/>
      <c r="E32" s="32"/>
      <c r="F32" s="32"/>
      <c r="G32" s="7"/>
      <c r="H32" s="7"/>
      <c r="I32" s="7"/>
      <c r="J32" s="31">
        <f>SUM(J17:J31)</f>
        <v>2246</v>
      </c>
      <c r="K32" s="35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5"/>
    </row>
    <row r="34" spans="1:11" ht="14.45" customHeight="1" thickBot="1" x14ac:dyDescent="0.3">
      <c r="A34" s="7" t="s">
        <v>24</v>
      </c>
      <c r="B34" s="2">
        <v>49</v>
      </c>
      <c r="C34" s="9" t="s">
        <v>1</v>
      </c>
      <c r="D34" s="3">
        <f>IF($B$11="ja",$B$5,0)</f>
        <v>4</v>
      </c>
      <c r="E34" s="33" t="s">
        <v>22</v>
      </c>
      <c r="F34" s="33"/>
      <c r="G34" s="33"/>
      <c r="H34" s="33"/>
      <c r="I34" s="7" t="s">
        <v>4</v>
      </c>
      <c r="J34" s="4">
        <f>B34*D34</f>
        <v>196</v>
      </c>
      <c r="K34" s="35"/>
    </row>
    <row r="35" spans="1:11" ht="14.45" customHeight="1" thickBot="1" x14ac:dyDescent="0.3">
      <c r="A35" s="7" t="s">
        <v>23</v>
      </c>
      <c r="B35" s="2">
        <v>8.5</v>
      </c>
      <c r="C35" s="9" t="s">
        <v>1</v>
      </c>
      <c r="D35" s="3">
        <f>IF(IF($B$6="ja",$B$5,0),IF($B$11="ja",$B$5,0),0)</f>
        <v>4</v>
      </c>
      <c r="E35" s="33" t="s">
        <v>22</v>
      </c>
      <c r="F35" s="33"/>
      <c r="G35" s="33"/>
      <c r="H35" s="33"/>
      <c r="I35" s="7" t="s">
        <v>4</v>
      </c>
      <c r="J35" s="4">
        <f>B35*D35</f>
        <v>34</v>
      </c>
      <c r="K35" s="35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5"/>
    </row>
    <row r="37" spans="1:11" ht="14.45" customHeight="1" thickBot="1" x14ac:dyDescent="0.3">
      <c r="A37" s="16" t="s">
        <v>38</v>
      </c>
      <c r="B37" s="2">
        <v>170</v>
      </c>
      <c r="C37" s="9" t="s">
        <v>1</v>
      </c>
      <c r="D37" s="3">
        <f>IF($B$12="ja",1,0)</f>
        <v>1</v>
      </c>
      <c r="E37" s="34" t="s">
        <v>45</v>
      </c>
      <c r="F37" s="34"/>
      <c r="G37" s="34"/>
      <c r="H37" s="34"/>
      <c r="I37" s="7" t="s">
        <v>4</v>
      </c>
      <c r="J37" s="4">
        <f>B37*D37</f>
        <v>170</v>
      </c>
      <c r="K37" s="35"/>
    </row>
    <row r="38" spans="1:11" ht="14.45" customHeight="1" thickBot="1" x14ac:dyDescent="0.3">
      <c r="A38" s="16" t="s">
        <v>43</v>
      </c>
      <c r="B38" s="2">
        <v>35</v>
      </c>
      <c r="C38" s="9" t="s">
        <v>1</v>
      </c>
      <c r="D38" s="3">
        <f>IF($B$6="ja",IF($B$12="ja",1,"0"),"0")</f>
        <v>1</v>
      </c>
      <c r="E38" s="34" t="s">
        <v>46</v>
      </c>
      <c r="F38" s="34"/>
      <c r="G38" s="34"/>
      <c r="H38" s="34"/>
      <c r="I38" s="7"/>
      <c r="J38" s="4">
        <f>B38*D38</f>
        <v>35</v>
      </c>
      <c r="K38" s="35"/>
    </row>
    <row r="39" spans="1:11" ht="14.45" customHeight="1" thickBot="1" x14ac:dyDescent="0.3">
      <c r="A39" s="7" t="s">
        <v>33</v>
      </c>
      <c r="B39" s="2">
        <v>8.75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5"/>
    </row>
    <row r="40" spans="1:11" ht="14.45" customHeight="1" thickBot="1" x14ac:dyDescent="0.3">
      <c r="A40" s="7" t="s">
        <v>34</v>
      </c>
      <c r="B40" s="2">
        <v>4.75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5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5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2681</v>
      </c>
      <c r="K42" s="35"/>
    </row>
    <row r="43" spans="1:11" ht="16.5" thickTop="1" thickBot="1" x14ac:dyDescent="0.3">
      <c r="A43" s="24" t="s">
        <v>30</v>
      </c>
      <c r="B43" s="44" t="s">
        <v>37</v>
      </c>
      <c r="C43" s="44"/>
      <c r="D43" s="44"/>
      <c r="E43" s="44"/>
      <c r="F43" s="44"/>
      <c r="G43" s="44"/>
      <c r="H43" s="44"/>
      <c r="I43" s="44"/>
      <c r="J43" s="21">
        <f>J42/B5/B7</f>
        <v>20.310606060606062</v>
      </c>
      <c r="K43" s="35"/>
    </row>
    <row r="44" spans="1:11" ht="15.75" thickBot="1" x14ac:dyDescent="0.3">
      <c r="A44" s="25" t="s">
        <v>30</v>
      </c>
      <c r="B44" s="45" t="s">
        <v>29</v>
      </c>
      <c r="C44" s="45"/>
      <c r="D44" s="45"/>
      <c r="E44" s="45"/>
      <c r="F44" s="45"/>
      <c r="G44" s="45"/>
      <c r="H44" s="45"/>
      <c r="I44" s="45"/>
      <c r="J44" s="23">
        <f>J42/B5/B8</f>
        <v>20.310606060606062</v>
      </c>
      <c r="K44" s="35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57</v>
      </c>
      <c r="B47" s="28">
        <v>5</v>
      </c>
      <c r="C47" s="37" t="s">
        <v>47</v>
      </c>
      <c r="D47" s="37"/>
      <c r="E47" s="37"/>
      <c r="F47" s="37"/>
      <c r="G47" s="37"/>
      <c r="H47" s="37"/>
      <c r="I47" s="37"/>
      <c r="J47" s="26">
        <f>J42/(B7-B47)/B5</f>
        <v>23.9375</v>
      </c>
      <c r="K47" s="27"/>
    </row>
    <row r="48" spans="1:11" x14ac:dyDescent="0.25">
      <c r="I48" s="12" t="s">
        <v>48</v>
      </c>
      <c r="J48" s="26">
        <f>J42/(B7-B47)</f>
        <v>95.75</v>
      </c>
      <c r="K48" s="27"/>
    </row>
  </sheetData>
  <mergeCells count="24"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  <mergeCell ref="F21:H21"/>
    <mergeCell ref="A23:J23"/>
    <mergeCell ref="B24:J24"/>
    <mergeCell ref="F25:H25"/>
    <mergeCell ref="F27:H27"/>
    <mergeCell ref="B44:I44"/>
    <mergeCell ref="C47:I47"/>
    <mergeCell ref="A32:F32"/>
    <mergeCell ref="E34:H34"/>
    <mergeCell ref="E35:H35"/>
    <mergeCell ref="E37:H37"/>
    <mergeCell ref="E38:H38"/>
    <mergeCell ref="B43:I4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5941-556C-44DD-98BD-D6C61EAB96BD}">
  <sheetPr>
    <tabColor theme="7" tint="-0.249977111117893"/>
  </sheetPr>
  <dimension ref="A1:K48"/>
  <sheetViews>
    <sheetView zoomScaleNormal="100" workbookViewId="0">
      <selection activeCell="B3" sqref="B3:E3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5" t="s">
        <v>59</v>
      </c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5"/>
    </row>
    <row r="3" spans="1:11" x14ac:dyDescent="0.25">
      <c r="A3" s="12" t="s">
        <v>8</v>
      </c>
      <c r="B3" s="39">
        <v>46433</v>
      </c>
      <c r="C3" s="39"/>
      <c r="D3" s="39"/>
      <c r="E3" s="39"/>
      <c r="F3" s="40" t="s">
        <v>27</v>
      </c>
      <c r="G3" s="41"/>
      <c r="H3" s="41"/>
      <c r="I3" s="41"/>
      <c r="J3" s="42"/>
      <c r="K3" s="35"/>
    </row>
    <row r="4" spans="1:11" x14ac:dyDescent="0.25">
      <c r="A4" s="12" t="s">
        <v>9</v>
      </c>
      <c r="B4" s="39">
        <v>46437</v>
      </c>
      <c r="C4" s="39"/>
      <c r="D4" s="39"/>
      <c r="E4" s="39"/>
      <c r="K4" s="35"/>
    </row>
    <row r="5" spans="1:11" x14ac:dyDescent="0.25">
      <c r="A5" s="12" t="s">
        <v>13</v>
      </c>
      <c r="B5" s="12">
        <f>B4-B3</f>
        <v>4</v>
      </c>
      <c r="K5" s="35"/>
    </row>
    <row r="6" spans="1:11" x14ac:dyDescent="0.25">
      <c r="A6" s="12" t="s">
        <v>11</v>
      </c>
      <c r="B6" s="15" t="s">
        <v>28</v>
      </c>
      <c r="C6" s="16" t="s">
        <v>12</v>
      </c>
      <c r="K6" s="35"/>
    </row>
    <row r="7" spans="1:11" x14ac:dyDescent="0.25">
      <c r="A7" s="12" t="s">
        <v>10</v>
      </c>
      <c r="B7" s="15">
        <v>33</v>
      </c>
      <c r="C7" s="43" t="s">
        <v>35</v>
      </c>
      <c r="D7" s="43"/>
      <c r="E7" s="43"/>
      <c r="F7" s="43"/>
      <c r="G7" s="43"/>
      <c r="H7" s="43"/>
      <c r="I7" s="43"/>
      <c r="J7" s="43"/>
      <c r="K7" s="35"/>
    </row>
    <row r="8" spans="1:11" x14ac:dyDescent="0.25">
      <c r="A8" s="12" t="s">
        <v>42</v>
      </c>
      <c r="B8" s="15">
        <v>33</v>
      </c>
      <c r="C8" s="43" t="s">
        <v>36</v>
      </c>
      <c r="D8" s="43"/>
      <c r="E8" s="43"/>
      <c r="F8" s="43"/>
      <c r="G8" s="43"/>
      <c r="H8" s="43"/>
      <c r="I8" s="43"/>
      <c r="J8" s="43"/>
      <c r="K8" s="35"/>
    </row>
    <row r="9" spans="1:11" x14ac:dyDescent="0.25">
      <c r="A9" s="12" t="s">
        <v>31</v>
      </c>
      <c r="B9" s="15">
        <v>4</v>
      </c>
      <c r="C9" s="16"/>
      <c r="K9" s="35"/>
    </row>
    <row r="10" spans="1:11" x14ac:dyDescent="0.25">
      <c r="A10" s="12" t="s">
        <v>14</v>
      </c>
      <c r="B10" s="12">
        <f>B8-B9</f>
        <v>29</v>
      </c>
      <c r="C10" s="16"/>
      <c r="K10" s="35"/>
    </row>
    <row r="11" spans="1:11" x14ac:dyDescent="0.25">
      <c r="A11" s="12" t="s">
        <v>15</v>
      </c>
      <c r="B11" s="15" t="s">
        <v>28</v>
      </c>
      <c r="C11" s="16" t="s">
        <v>12</v>
      </c>
      <c r="K11" s="35"/>
    </row>
    <row r="12" spans="1:11" x14ac:dyDescent="0.25">
      <c r="A12" s="12" t="s">
        <v>39</v>
      </c>
      <c r="B12" s="15" t="s">
        <v>28</v>
      </c>
      <c r="C12" s="16" t="s">
        <v>12</v>
      </c>
      <c r="K12" s="35"/>
    </row>
    <row r="13" spans="1:11" x14ac:dyDescent="0.25">
      <c r="A13" s="12" t="s">
        <v>40</v>
      </c>
      <c r="B13" s="15" t="s">
        <v>32</v>
      </c>
      <c r="C13" s="16" t="s">
        <v>12</v>
      </c>
      <c r="K13" s="35"/>
    </row>
    <row r="14" spans="1:11" x14ac:dyDescent="0.25">
      <c r="A14" s="12" t="s">
        <v>41</v>
      </c>
      <c r="B14" s="15" t="s">
        <v>32</v>
      </c>
      <c r="C14" s="16" t="s">
        <v>12</v>
      </c>
      <c r="K14" s="35"/>
    </row>
    <row r="15" spans="1:11" x14ac:dyDescent="0.25">
      <c r="K15" s="35"/>
    </row>
    <row r="16" spans="1:11" ht="15.75" thickBot="1" x14ac:dyDescent="0.3">
      <c r="A16" s="17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5"/>
    </row>
    <row r="17" spans="1:11" ht="14.45" customHeight="1" thickBot="1" x14ac:dyDescent="0.3">
      <c r="A17" s="7" t="s">
        <v>18</v>
      </c>
      <c r="B17" s="2">
        <v>575</v>
      </c>
      <c r="C17" s="9" t="s">
        <v>1</v>
      </c>
      <c r="D17" s="3" t="str">
        <f>IF($B$5=1,$B$5,"0")</f>
        <v>0</v>
      </c>
      <c r="E17" s="7" t="s">
        <v>21</v>
      </c>
      <c r="F17" s="33" t="s">
        <v>3</v>
      </c>
      <c r="G17" s="33"/>
      <c r="H17" s="33"/>
      <c r="I17" s="7" t="s">
        <v>4</v>
      </c>
      <c r="J17" s="4">
        <f>B17*D17</f>
        <v>0</v>
      </c>
      <c r="K17" s="35"/>
    </row>
    <row r="18" spans="1:11" ht="14.45" customHeight="1" thickBot="1" x14ac:dyDescent="0.3">
      <c r="A18" s="7" t="s">
        <v>19</v>
      </c>
      <c r="B18" s="2">
        <v>22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5"/>
    </row>
    <row r="19" spans="1:11" ht="14.45" customHeight="1" thickBot="1" x14ac:dyDescent="0.3">
      <c r="A19" s="7" t="s">
        <v>50</v>
      </c>
      <c r="B19" s="2">
        <v>465</v>
      </c>
      <c r="C19" s="9" t="s">
        <v>1</v>
      </c>
      <c r="D19" s="3" t="str">
        <f>IF($B$5=2,$B$5,"0")</f>
        <v>0</v>
      </c>
      <c r="E19" s="7" t="s">
        <v>2</v>
      </c>
      <c r="F19" s="33" t="s">
        <v>3</v>
      </c>
      <c r="G19" s="33"/>
      <c r="H19" s="33"/>
      <c r="I19" s="7" t="s">
        <v>4</v>
      </c>
      <c r="J19" s="4">
        <f>B19*D19</f>
        <v>0</v>
      </c>
      <c r="K19" s="35"/>
    </row>
    <row r="20" spans="1:11" ht="14.45" customHeight="1" thickBot="1" x14ac:dyDescent="0.3">
      <c r="A20" s="7" t="s">
        <v>51</v>
      </c>
      <c r="B20" s="2">
        <v>15.75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5"/>
    </row>
    <row r="21" spans="1:11" ht="14.45" customHeight="1" thickBot="1" x14ac:dyDescent="0.3">
      <c r="A21" s="7" t="s">
        <v>17</v>
      </c>
      <c r="B21" s="2">
        <v>385</v>
      </c>
      <c r="C21" s="9" t="s">
        <v>1</v>
      </c>
      <c r="D21" s="6">
        <f>IF($B$5&gt;2,$B$5,"0")</f>
        <v>4</v>
      </c>
      <c r="E21" s="7" t="s">
        <v>2</v>
      </c>
      <c r="F21" s="33" t="s">
        <v>3</v>
      </c>
      <c r="G21" s="33"/>
      <c r="H21" s="33"/>
      <c r="I21" s="7" t="s">
        <v>4</v>
      </c>
      <c r="J21" s="4">
        <f>B21*D21</f>
        <v>1540</v>
      </c>
      <c r="K21" s="35"/>
    </row>
    <row r="22" spans="1:11" ht="14.45" customHeight="1" thickBot="1" x14ac:dyDescent="0.3">
      <c r="A22" s="7" t="s">
        <v>16</v>
      </c>
      <c r="B22" s="2">
        <v>14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504</v>
      </c>
      <c r="K22" s="35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5"/>
    </row>
    <row r="24" spans="1:11" ht="15.75" thickBot="1" x14ac:dyDescent="0.3">
      <c r="A24" s="17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5"/>
    </row>
    <row r="25" spans="1:11" ht="14.45" customHeight="1" thickBot="1" x14ac:dyDescent="0.3">
      <c r="A25" s="7" t="s">
        <v>20</v>
      </c>
      <c r="B25" s="2">
        <v>33</v>
      </c>
      <c r="C25" s="9" t="s">
        <v>1</v>
      </c>
      <c r="D25" s="3" t="str">
        <f>IF($B$6="ja",IF($B$5=1,$B$5,"0"),"0")</f>
        <v>0</v>
      </c>
      <c r="E25" s="7" t="s">
        <v>21</v>
      </c>
      <c r="F25" s="33"/>
      <c r="G25" s="33"/>
      <c r="H25" s="33"/>
      <c r="I25" s="7" t="s">
        <v>4</v>
      </c>
      <c r="J25" s="4">
        <f>B25*D25</f>
        <v>0</v>
      </c>
      <c r="K25" s="35"/>
    </row>
    <row r="26" spans="1:11" ht="14.45" customHeight="1" thickBot="1" x14ac:dyDescent="0.3">
      <c r="A26" s="7" t="s">
        <v>54</v>
      </c>
      <c r="B26" s="2">
        <f>B18</f>
        <v>22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5"/>
    </row>
    <row r="27" spans="1:11" ht="14.45" customHeight="1" thickBot="1" x14ac:dyDescent="0.3">
      <c r="A27" s="7" t="s">
        <v>52</v>
      </c>
      <c r="B27" s="2">
        <v>22</v>
      </c>
      <c r="C27" s="9" t="s">
        <v>1</v>
      </c>
      <c r="D27" s="3" t="str">
        <f>IF($B$6="ja",IF($B$5=2,$B$5,"0"),"0")</f>
        <v>0</v>
      </c>
      <c r="E27" s="7" t="s">
        <v>2</v>
      </c>
      <c r="F27" s="33"/>
      <c r="G27" s="33"/>
      <c r="H27" s="33"/>
      <c r="I27" s="7" t="s">
        <v>4</v>
      </c>
      <c r="J27" s="4">
        <f>B27*D27</f>
        <v>0</v>
      </c>
      <c r="K27" s="35"/>
    </row>
    <row r="28" spans="1:11" ht="14.45" customHeight="1" thickBot="1" x14ac:dyDescent="0.3">
      <c r="A28" s="7" t="s">
        <v>53</v>
      </c>
      <c r="B28" s="2">
        <f>B20</f>
        <v>15.75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5"/>
    </row>
    <row r="29" spans="1:11" ht="14.45" customHeight="1" thickBot="1" x14ac:dyDescent="0.3">
      <c r="A29" s="7" t="s">
        <v>26</v>
      </c>
      <c r="B29" s="2">
        <v>16.75</v>
      </c>
      <c r="C29" s="9" t="s">
        <v>1</v>
      </c>
      <c r="D29" s="3">
        <f>IF($B$6="ja",IF($B$5&gt;2,$B$5,"0"),"0")</f>
        <v>4</v>
      </c>
      <c r="E29" s="7" t="s">
        <v>2</v>
      </c>
      <c r="F29" s="33"/>
      <c r="G29" s="33"/>
      <c r="H29" s="33"/>
      <c r="I29" s="7" t="s">
        <v>4</v>
      </c>
      <c r="J29" s="4">
        <f>B29*D29</f>
        <v>67</v>
      </c>
      <c r="K29" s="35"/>
    </row>
    <row r="30" spans="1:11" ht="14.45" customHeight="1" thickBot="1" x14ac:dyDescent="0.3">
      <c r="A30" s="7" t="s">
        <v>55</v>
      </c>
      <c r="B30" s="2">
        <f>B22</f>
        <v>14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224</v>
      </c>
      <c r="K30" s="35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5"/>
    </row>
    <row r="32" spans="1:11" ht="15.75" thickBot="1" x14ac:dyDescent="0.3">
      <c r="A32" s="32" t="s">
        <v>25</v>
      </c>
      <c r="B32" s="32"/>
      <c r="C32" s="32"/>
      <c r="D32" s="32"/>
      <c r="E32" s="32"/>
      <c r="F32" s="32"/>
      <c r="G32" s="7"/>
      <c r="H32" s="7"/>
      <c r="I32" s="7"/>
      <c r="J32" s="31">
        <f>SUM(J17:J31)</f>
        <v>2335</v>
      </c>
      <c r="K32" s="35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5"/>
    </row>
    <row r="34" spans="1:11" ht="14.45" customHeight="1" thickBot="1" x14ac:dyDescent="0.3">
      <c r="A34" s="7" t="s">
        <v>24</v>
      </c>
      <c r="B34" s="2">
        <v>51</v>
      </c>
      <c r="C34" s="9" t="s">
        <v>1</v>
      </c>
      <c r="D34" s="3">
        <f>IF($B$11="ja",$B$5,0)</f>
        <v>4</v>
      </c>
      <c r="E34" s="33" t="s">
        <v>22</v>
      </c>
      <c r="F34" s="33"/>
      <c r="G34" s="33"/>
      <c r="H34" s="33"/>
      <c r="I34" s="7" t="s">
        <v>4</v>
      </c>
      <c r="J34" s="4">
        <f>B34*D34</f>
        <v>204</v>
      </c>
      <c r="K34" s="35"/>
    </row>
    <row r="35" spans="1:11" ht="14.45" customHeight="1" thickBot="1" x14ac:dyDescent="0.3">
      <c r="A35" s="7" t="s">
        <v>23</v>
      </c>
      <c r="B35" s="2">
        <v>9</v>
      </c>
      <c r="C35" s="9" t="s">
        <v>1</v>
      </c>
      <c r="D35" s="3">
        <f>IF(IF($B$6="ja",$B$5,0),IF($B$11="ja",$B$5,0),0)</f>
        <v>4</v>
      </c>
      <c r="E35" s="33" t="s">
        <v>22</v>
      </c>
      <c r="F35" s="33"/>
      <c r="G35" s="33"/>
      <c r="H35" s="33"/>
      <c r="I35" s="7" t="s">
        <v>4</v>
      </c>
      <c r="J35" s="4">
        <f>B35*D35</f>
        <v>36</v>
      </c>
      <c r="K35" s="35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5"/>
    </row>
    <row r="37" spans="1:11" ht="14.45" customHeight="1" thickBot="1" x14ac:dyDescent="0.3">
      <c r="A37" s="16" t="s">
        <v>38</v>
      </c>
      <c r="B37" s="2">
        <v>170</v>
      </c>
      <c r="C37" s="9" t="s">
        <v>1</v>
      </c>
      <c r="D37" s="3">
        <f>IF($B$12="ja",1,0)</f>
        <v>1</v>
      </c>
      <c r="E37" s="34" t="s">
        <v>45</v>
      </c>
      <c r="F37" s="34"/>
      <c r="G37" s="34"/>
      <c r="H37" s="34"/>
      <c r="I37" s="7" t="s">
        <v>4</v>
      </c>
      <c r="J37" s="4">
        <f>B37*D37</f>
        <v>170</v>
      </c>
      <c r="K37" s="35"/>
    </row>
    <row r="38" spans="1:11" ht="14.45" customHeight="1" thickBot="1" x14ac:dyDescent="0.3">
      <c r="A38" s="16" t="s">
        <v>43</v>
      </c>
      <c r="B38" s="2">
        <v>35</v>
      </c>
      <c r="C38" s="9" t="s">
        <v>1</v>
      </c>
      <c r="D38" s="3">
        <f>IF($B$6="ja",IF($B$12="ja",1,"0"),"0")</f>
        <v>1</v>
      </c>
      <c r="E38" s="34" t="s">
        <v>46</v>
      </c>
      <c r="F38" s="34"/>
      <c r="G38" s="34"/>
      <c r="H38" s="34"/>
      <c r="I38" s="7"/>
      <c r="J38" s="4">
        <f>B38*D38</f>
        <v>35</v>
      </c>
      <c r="K38" s="35"/>
    </row>
    <row r="39" spans="1:11" ht="14.45" customHeight="1" thickBot="1" x14ac:dyDescent="0.3">
      <c r="A39" s="7" t="s">
        <v>33</v>
      </c>
      <c r="B39" s="2">
        <v>9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5"/>
    </row>
    <row r="40" spans="1:11" ht="14.45" customHeight="1" thickBot="1" x14ac:dyDescent="0.3">
      <c r="A40" s="7" t="s">
        <v>34</v>
      </c>
      <c r="B40" s="2">
        <v>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5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5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2780</v>
      </c>
      <c r="K42" s="35"/>
    </row>
    <row r="43" spans="1:11" ht="16.5" thickTop="1" thickBot="1" x14ac:dyDescent="0.3">
      <c r="A43" s="24" t="s">
        <v>30</v>
      </c>
      <c r="B43" s="44" t="s">
        <v>37</v>
      </c>
      <c r="C43" s="44"/>
      <c r="D43" s="44"/>
      <c r="E43" s="44"/>
      <c r="F43" s="44"/>
      <c r="G43" s="44"/>
      <c r="H43" s="44"/>
      <c r="I43" s="44"/>
      <c r="J43" s="21">
        <f>J42/B5/B7</f>
        <v>21.060606060606062</v>
      </c>
      <c r="K43" s="35"/>
    </row>
    <row r="44" spans="1:11" ht="15.75" thickBot="1" x14ac:dyDescent="0.3">
      <c r="A44" s="25" t="s">
        <v>30</v>
      </c>
      <c r="B44" s="45" t="s">
        <v>29</v>
      </c>
      <c r="C44" s="45"/>
      <c r="D44" s="45"/>
      <c r="E44" s="45"/>
      <c r="F44" s="45"/>
      <c r="G44" s="45"/>
      <c r="H44" s="45"/>
      <c r="I44" s="45"/>
      <c r="J44" s="23">
        <f>J42/B5/B8</f>
        <v>21.060606060606062</v>
      </c>
      <c r="K44" s="35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57</v>
      </c>
      <c r="B47" s="28">
        <v>5</v>
      </c>
      <c r="C47" s="37" t="s">
        <v>47</v>
      </c>
      <c r="D47" s="37"/>
      <c r="E47" s="37"/>
      <c r="F47" s="37"/>
      <c r="G47" s="37"/>
      <c r="H47" s="37"/>
      <c r="I47" s="37"/>
      <c r="J47" s="26">
        <f>J42/(B7-B47)/B5</f>
        <v>24.821428571428573</v>
      </c>
      <c r="K47" s="27"/>
    </row>
    <row r="48" spans="1:11" x14ac:dyDescent="0.25">
      <c r="I48" s="12" t="s">
        <v>48</v>
      </c>
      <c r="J48" s="26">
        <f>J42/(B7-B47)</f>
        <v>99.285714285714292</v>
      </c>
      <c r="K48" s="27"/>
    </row>
  </sheetData>
  <mergeCells count="24">
    <mergeCell ref="B44:I44"/>
    <mergeCell ref="C47:I47"/>
    <mergeCell ref="A32:F32"/>
    <mergeCell ref="E34:H34"/>
    <mergeCell ref="E35:H35"/>
    <mergeCell ref="E37:H37"/>
    <mergeCell ref="E38:H38"/>
    <mergeCell ref="B43:I43"/>
    <mergeCell ref="F21:H21"/>
    <mergeCell ref="A23:J23"/>
    <mergeCell ref="B24:J24"/>
    <mergeCell ref="F25:H25"/>
    <mergeCell ref="F27:H27"/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Preise 2025</vt:lpstr>
      <vt:lpstr>Preise 2026</vt:lpstr>
      <vt:lpstr>Preise 2027</vt:lpstr>
    </vt:vector>
  </TitlesOfParts>
  <Company>HausAcht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Hüsgen</dc:creator>
  <cp:lastModifiedBy>Marcus Hüsgen</cp:lastModifiedBy>
  <cp:lastPrinted>2017-02-28T21:38:44Z</cp:lastPrinted>
  <dcterms:created xsi:type="dcterms:W3CDTF">2016-03-06T00:21:49Z</dcterms:created>
  <dcterms:modified xsi:type="dcterms:W3CDTF">2025-02-06T19:10:32Z</dcterms:modified>
</cp:coreProperties>
</file>